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D:\2025衝突礦產\"/>
    </mc:Choice>
  </mc:AlternateContent>
  <xr:revisionPtr revIDLastSave="0" documentId="8_{67343F4B-0B75-46CC-8087-58530BB0CFCA}"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s="1"/>
  <c r="B120" i="4"/>
  <c r="A98" i="6"/>
  <c r="B119" i="4"/>
  <c r="A97" i="6"/>
  <c r="B117" i="4"/>
  <c r="A95" i="6"/>
  <c r="B115" i="4"/>
  <c r="A94" i="6" s="1"/>
  <c r="B114" i="4"/>
  <c r="A93" i="6"/>
  <c r="B102" i="4"/>
  <c r="A83" i="6"/>
  <c r="P53" i="4"/>
  <c r="B90" i="4"/>
  <c r="A72" i="6"/>
  <c r="B78" i="4"/>
  <c r="A61" i="6"/>
  <c r="B66" i="4"/>
  <c r="A50" i="6"/>
  <c r="B54" i="4"/>
  <c r="A39" i="6"/>
  <c r="P42" i="4"/>
  <c r="B42" i="4"/>
  <c r="A28" i="6"/>
  <c r="P41" i="4"/>
  <c r="A17" i="6"/>
  <c r="B29" i="4"/>
  <c r="A16" i="6"/>
  <c r="B26" i="4"/>
  <c r="A15" i="6"/>
  <c r="B24" i="4"/>
  <c r="A13" i="6" s="1"/>
  <c r="B22" i="4"/>
  <c r="A12" i="6"/>
  <c r="B21" i="4"/>
  <c r="A11" i="6"/>
  <c r="B20" i="4"/>
  <c r="A10" i="6"/>
  <c r="B19" i="4"/>
  <c r="A9" i="6" s="1"/>
  <c r="A8" i="6"/>
  <c r="B12" i="4"/>
  <c r="A7" i="6" s="1"/>
  <c r="B10" i="4"/>
  <c r="A6" i="6" s="1"/>
  <c r="B9" i="4"/>
  <c r="A5" i="6" s="1"/>
  <c r="A139" i="4"/>
  <c r="B138" i="4"/>
  <c r="I114" i="4"/>
  <c r="H114" i="4"/>
  <c r="G29" i="4"/>
  <c r="G114" i="4" s="1"/>
  <c r="D29" i="4"/>
  <c r="D89" i="4" s="1"/>
  <c r="B113" i="4"/>
  <c r="H101" i="4"/>
  <c r="G101" i="4"/>
  <c r="G89" i="4"/>
  <c r="G77" i="4"/>
  <c r="G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X14" i="5" s="1"/>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X25" i="5" s="1"/>
  <c r="B26" i="5"/>
  <c r="V26" i="5"/>
  <c r="E26" i="5"/>
  <c r="B27" i="5"/>
  <c r="V27" i="5"/>
  <c r="E27" i="5"/>
  <c r="B28" i="5"/>
  <c r="V28" i="5"/>
  <c r="E28" i="5"/>
  <c r="B29" i="5"/>
  <c r="V29" i="5"/>
  <c r="E29" i="5"/>
  <c r="B30" i="5"/>
  <c r="V30" i="5"/>
  <c r="E30" i="5"/>
  <c r="B31" i="5"/>
  <c r="V31" i="5"/>
  <c r="E31" i="5"/>
  <c r="B32" i="5"/>
  <c r="V32" i="5"/>
  <c r="E32" i="5"/>
  <c r="B33" i="5"/>
  <c r="V33" i="5"/>
  <c r="E33" i="5"/>
  <c r="X33" i="5" s="1"/>
  <c r="B34" i="5"/>
  <c r="V34" i="5"/>
  <c r="E34" i="5"/>
  <c r="B35" i="5"/>
  <c r="V35" i="5"/>
  <c r="E35" i="5"/>
  <c r="B36" i="5"/>
  <c r="V36" i="5"/>
  <c r="E36" i="5"/>
  <c r="B37" i="5"/>
  <c r="V37" i="5"/>
  <c r="E37" i="5"/>
  <c r="B38" i="5"/>
  <c r="V38" i="5"/>
  <c r="E38" i="5"/>
  <c r="B39" i="5"/>
  <c r="V39" i="5"/>
  <c r="E39" i="5"/>
  <c r="B40" i="5"/>
  <c r="V40" i="5"/>
  <c r="E40" i="5"/>
  <c r="B41" i="5"/>
  <c r="V41" i="5"/>
  <c r="E41" i="5"/>
  <c r="X41" i="5" s="1"/>
  <c r="B42" i="5"/>
  <c r="V42" i="5"/>
  <c r="E42" i="5"/>
  <c r="B43" i="5"/>
  <c r="V43" i="5"/>
  <c r="E43" i="5"/>
  <c r="B44" i="5"/>
  <c r="V44" i="5"/>
  <c r="E44" i="5"/>
  <c r="B45" i="5"/>
  <c r="V45" i="5"/>
  <c r="E45" i="5"/>
  <c r="B46" i="5"/>
  <c r="V46" i="5"/>
  <c r="E46" i="5"/>
  <c r="B47" i="5"/>
  <c r="V47" i="5"/>
  <c r="E47" i="5"/>
  <c r="B48" i="5"/>
  <c r="V48" i="5"/>
  <c r="E48" i="5"/>
  <c r="B49" i="5"/>
  <c r="V49" i="5"/>
  <c r="E49" i="5"/>
  <c r="X49" i="5" s="1"/>
  <c r="B50" i="5"/>
  <c r="V50" i="5"/>
  <c r="E50" i="5"/>
  <c r="B51" i="5"/>
  <c r="V51" i="5"/>
  <c r="E51" i="5"/>
  <c r="B52" i="5"/>
  <c r="V52" i="5"/>
  <c r="E52" i="5"/>
  <c r="B53" i="5"/>
  <c r="V53" i="5"/>
  <c r="E53" i="5"/>
  <c r="B54" i="5"/>
  <c r="V54" i="5"/>
  <c r="E54" i="5"/>
  <c r="B55" i="5"/>
  <c r="V55" i="5"/>
  <c r="E55" i="5"/>
  <c r="B56" i="5"/>
  <c r="V56" i="5"/>
  <c r="E56" i="5"/>
  <c r="B57" i="5"/>
  <c r="V57" i="5"/>
  <c r="E57" i="5"/>
  <c r="X57" i="5" s="1"/>
  <c r="B58" i="5"/>
  <c r="V58" i="5"/>
  <c r="E58" i="5"/>
  <c r="B59" i="5"/>
  <c r="V59" i="5"/>
  <c r="E59" i="5"/>
  <c r="B60" i="5"/>
  <c r="V60" i="5"/>
  <c r="E60" i="5"/>
  <c r="B61" i="5"/>
  <c r="V61" i="5"/>
  <c r="E61" i="5"/>
  <c r="B62" i="5"/>
  <c r="V62" i="5"/>
  <c r="E62" i="5"/>
  <c r="B63" i="5"/>
  <c r="V63" i="5"/>
  <c r="E63" i="5"/>
  <c r="B64" i="5"/>
  <c r="V64" i="5"/>
  <c r="E64" i="5"/>
  <c r="B65" i="5"/>
  <c r="V65" i="5"/>
  <c r="E65" i="5"/>
  <c r="X65" i="5" s="1"/>
  <c r="B66" i="5"/>
  <c r="V66" i="5"/>
  <c r="E66" i="5"/>
  <c r="B67" i="5"/>
  <c r="V67" i="5"/>
  <c r="E67" i="5"/>
  <c r="B68" i="5"/>
  <c r="V68" i="5"/>
  <c r="E68" i="5"/>
  <c r="B69" i="5"/>
  <c r="V69" i="5"/>
  <c r="E69" i="5"/>
  <c r="B70" i="5"/>
  <c r="V70" i="5"/>
  <c r="E70" i="5"/>
  <c r="B71" i="5"/>
  <c r="V71" i="5"/>
  <c r="E71" i="5"/>
  <c r="B72" i="5"/>
  <c r="V72" i="5"/>
  <c r="E72" i="5"/>
  <c r="B73" i="5"/>
  <c r="V73" i="5"/>
  <c r="E73" i="5"/>
  <c r="X73" i="5" s="1"/>
  <c r="B74" i="5"/>
  <c r="V74" i="5"/>
  <c r="E74" i="5"/>
  <c r="B75" i="5"/>
  <c r="V75" i="5"/>
  <c r="E75" i="5"/>
  <c r="B76" i="5"/>
  <c r="V76" i="5"/>
  <c r="E76" i="5"/>
  <c r="B77" i="5"/>
  <c r="V77" i="5"/>
  <c r="E77" i="5"/>
  <c r="B78" i="5"/>
  <c r="V78" i="5"/>
  <c r="E78" i="5"/>
  <c r="B79" i="5"/>
  <c r="V79" i="5"/>
  <c r="E79" i="5"/>
  <c r="B80" i="5"/>
  <c r="V80" i="5"/>
  <c r="E80" i="5"/>
  <c r="B81" i="5"/>
  <c r="V81" i="5"/>
  <c r="E81" i="5"/>
  <c r="X81" i="5" s="1"/>
  <c r="B82" i="5"/>
  <c r="V82" i="5"/>
  <c r="E82" i="5"/>
  <c r="B83" i="5"/>
  <c r="V83" i="5"/>
  <c r="E83" i="5"/>
  <c r="B84" i="5"/>
  <c r="V84" i="5"/>
  <c r="E84" i="5"/>
  <c r="B85" i="5"/>
  <c r="V85" i="5"/>
  <c r="E85" i="5"/>
  <c r="B86" i="5"/>
  <c r="V86" i="5"/>
  <c r="E86" i="5"/>
  <c r="B87" i="5"/>
  <c r="V87" i="5"/>
  <c r="E87" i="5"/>
  <c r="B88" i="5"/>
  <c r="V88" i="5"/>
  <c r="E88" i="5"/>
  <c r="B89" i="5"/>
  <c r="V89" i="5"/>
  <c r="E89" i="5"/>
  <c r="X89" i="5" s="1"/>
  <c r="B90" i="5"/>
  <c r="V90" i="5"/>
  <c r="E90" i="5"/>
  <c r="B91" i="5"/>
  <c r="V91" i="5"/>
  <c r="E91" i="5"/>
  <c r="B92" i="5"/>
  <c r="V92" i="5"/>
  <c r="E92" i="5"/>
  <c r="B93" i="5"/>
  <c r="V93" i="5"/>
  <c r="E93" i="5"/>
  <c r="B94" i="5"/>
  <c r="V94" i="5"/>
  <c r="E94" i="5"/>
  <c r="B95" i="5"/>
  <c r="V95" i="5"/>
  <c r="E95" i="5"/>
  <c r="B96" i="5"/>
  <c r="V96" i="5"/>
  <c r="E96" i="5"/>
  <c r="B97" i="5"/>
  <c r="V97" i="5"/>
  <c r="E97" i="5"/>
  <c r="X97" i="5" s="1"/>
  <c r="B98" i="5"/>
  <c r="V98" i="5"/>
  <c r="E98" i="5"/>
  <c r="B99" i="5"/>
  <c r="V99" i="5"/>
  <c r="E99" i="5"/>
  <c r="B100" i="5"/>
  <c r="V100" i="5"/>
  <c r="E100" i="5"/>
  <c r="B101" i="5"/>
  <c r="V101" i="5"/>
  <c r="E101" i="5"/>
  <c r="B102" i="5"/>
  <c r="V102" i="5"/>
  <c r="E102" i="5"/>
  <c r="B103" i="5"/>
  <c r="V103" i="5"/>
  <c r="E103" i="5"/>
  <c r="B104" i="5"/>
  <c r="V104" i="5"/>
  <c r="E104" i="5"/>
  <c r="B105" i="5"/>
  <c r="V105" i="5"/>
  <c r="E105" i="5"/>
  <c r="X105" i="5" s="1"/>
  <c r="B106" i="5"/>
  <c r="V106" i="5"/>
  <c r="E106" i="5"/>
  <c r="B107" i="5"/>
  <c r="V107" i="5"/>
  <c r="E107" i="5"/>
  <c r="B108" i="5"/>
  <c r="V108" i="5"/>
  <c r="E108" i="5"/>
  <c r="B109" i="5"/>
  <c r="V109" i="5"/>
  <c r="E109" i="5"/>
  <c r="B110" i="5"/>
  <c r="V110" i="5"/>
  <c r="E110" i="5"/>
  <c r="B111" i="5"/>
  <c r="V111" i="5"/>
  <c r="E111" i="5"/>
  <c r="B112" i="5"/>
  <c r="V112" i="5"/>
  <c r="E112" i="5"/>
  <c r="B113" i="5"/>
  <c r="V113" i="5"/>
  <c r="E113" i="5"/>
  <c r="X113" i="5" s="1"/>
  <c r="B114" i="5"/>
  <c r="V114" i="5"/>
  <c r="E114" i="5"/>
  <c r="B115" i="5"/>
  <c r="V115" i="5"/>
  <c r="E115" i="5"/>
  <c r="B116" i="5"/>
  <c r="V116" i="5"/>
  <c r="E116" i="5"/>
  <c r="B117" i="5"/>
  <c r="V117" i="5"/>
  <c r="E117" i="5"/>
  <c r="B118" i="5"/>
  <c r="V118" i="5"/>
  <c r="E118" i="5"/>
  <c r="B119" i="5"/>
  <c r="V119" i="5"/>
  <c r="E119" i="5"/>
  <c r="B120" i="5"/>
  <c r="V120" i="5"/>
  <c r="E120" i="5"/>
  <c r="B121" i="5"/>
  <c r="V121" i="5"/>
  <c r="E121" i="5"/>
  <c r="X121" i="5" s="1"/>
  <c r="B122" i="5"/>
  <c r="V122" i="5"/>
  <c r="E122" i="5"/>
  <c r="B123" i="5"/>
  <c r="V123" i="5"/>
  <c r="E123" i="5"/>
  <c r="B124" i="5"/>
  <c r="V124" i="5"/>
  <c r="E124" i="5"/>
  <c r="B125" i="5"/>
  <c r="V125" i="5"/>
  <c r="E125" i="5"/>
  <c r="B126" i="5"/>
  <c r="V126" i="5"/>
  <c r="E126" i="5"/>
  <c r="B127" i="5"/>
  <c r="V127" i="5"/>
  <c r="E127" i="5"/>
  <c r="B128" i="5"/>
  <c r="V128" i="5"/>
  <c r="E128" i="5"/>
  <c r="B129" i="5"/>
  <c r="V129" i="5"/>
  <c r="E129" i="5"/>
  <c r="X129" i="5" s="1"/>
  <c r="B130" i="5"/>
  <c r="V130" i="5"/>
  <c r="E130" i="5"/>
  <c r="B131" i="5"/>
  <c r="V131" i="5"/>
  <c r="E131" i="5"/>
  <c r="B132" i="5"/>
  <c r="V132" i="5"/>
  <c r="E132" i="5"/>
  <c r="B133" i="5"/>
  <c r="V133" i="5"/>
  <c r="E133" i="5"/>
  <c r="B134" i="5"/>
  <c r="V134" i="5"/>
  <c r="E134" i="5"/>
  <c r="B135" i="5"/>
  <c r="V135" i="5"/>
  <c r="E135" i="5"/>
  <c r="B136" i="5"/>
  <c r="V136" i="5"/>
  <c r="E136" i="5"/>
  <c r="B137" i="5"/>
  <c r="V137" i="5"/>
  <c r="E137" i="5"/>
  <c r="X137" i="5" s="1"/>
  <c r="B138" i="5"/>
  <c r="V138" i="5"/>
  <c r="E138" i="5"/>
  <c r="B139" i="5"/>
  <c r="V139" i="5"/>
  <c r="E139" i="5"/>
  <c r="B140" i="5"/>
  <c r="V140" i="5"/>
  <c r="E140" i="5"/>
  <c r="B141" i="5"/>
  <c r="V141" i="5"/>
  <c r="E141" i="5"/>
  <c r="B142" i="5"/>
  <c r="V142" i="5"/>
  <c r="E142" i="5"/>
  <c r="B143" i="5"/>
  <c r="V143" i="5"/>
  <c r="E143" i="5"/>
  <c r="B144" i="5"/>
  <c r="V144" i="5"/>
  <c r="E144" i="5"/>
  <c r="B145" i="5"/>
  <c r="V145" i="5"/>
  <c r="E145" i="5"/>
  <c r="X145" i="5" s="1"/>
  <c r="B146" i="5"/>
  <c r="V146" i="5"/>
  <c r="E146" i="5"/>
  <c r="B147" i="5"/>
  <c r="V147" i="5"/>
  <c r="E147" i="5"/>
  <c r="B148" i="5"/>
  <c r="V148" i="5"/>
  <c r="E148" i="5"/>
  <c r="B149" i="5"/>
  <c r="V149" i="5"/>
  <c r="E149" i="5"/>
  <c r="B150" i="5"/>
  <c r="V150" i="5"/>
  <c r="E150" i="5"/>
  <c r="B151" i="5"/>
  <c r="V151" i="5"/>
  <c r="E151" i="5"/>
  <c r="B152" i="5"/>
  <c r="V152" i="5"/>
  <c r="E152" i="5"/>
  <c r="B153" i="5"/>
  <c r="V153" i="5"/>
  <c r="E153" i="5"/>
  <c r="X153" i="5" s="1"/>
  <c r="B154" i="5"/>
  <c r="V154" i="5"/>
  <c r="E154" i="5"/>
  <c r="V155" i="5"/>
  <c r="E155" i="5"/>
  <c r="V156" i="5"/>
  <c r="E156" i="5"/>
  <c r="B157" i="5"/>
  <c r="V157" i="5"/>
  <c r="E157" i="5"/>
  <c r="B158" i="5"/>
  <c r="V158" i="5"/>
  <c r="E158" i="5"/>
  <c r="B159" i="5"/>
  <c r="V159" i="5"/>
  <c r="E159" i="5"/>
  <c r="X159" i="5" s="1"/>
  <c r="B160" i="5"/>
  <c r="V160" i="5"/>
  <c r="E160" i="5"/>
  <c r="B161" i="5"/>
  <c r="V161" i="5"/>
  <c r="E161" i="5"/>
  <c r="B162" i="5"/>
  <c r="V162" i="5"/>
  <c r="E162" i="5"/>
  <c r="B163" i="5"/>
  <c r="V163" i="5"/>
  <c r="E163" i="5"/>
  <c r="B164" i="5"/>
  <c r="V164" i="5"/>
  <c r="E164" i="5"/>
  <c r="B165" i="5"/>
  <c r="V165" i="5"/>
  <c r="E165" i="5"/>
  <c r="B166" i="5"/>
  <c r="V166" i="5"/>
  <c r="E166" i="5"/>
  <c r="B167" i="5"/>
  <c r="V167" i="5"/>
  <c r="E167" i="5"/>
  <c r="X167" i="5" s="1"/>
  <c r="B168" i="5"/>
  <c r="V168" i="5"/>
  <c r="E168" i="5"/>
  <c r="B169" i="5"/>
  <c r="V169" i="5"/>
  <c r="E169" i="5"/>
  <c r="B170" i="5"/>
  <c r="V170" i="5"/>
  <c r="E170" i="5"/>
  <c r="B171" i="5"/>
  <c r="V171" i="5"/>
  <c r="E171" i="5"/>
  <c r="B172" i="5"/>
  <c r="V172" i="5"/>
  <c r="E172" i="5"/>
  <c r="B173" i="5"/>
  <c r="V173" i="5"/>
  <c r="E173" i="5"/>
  <c r="B174" i="5"/>
  <c r="V174" i="5"/>
  <c r="E174" i="5"/>
  <c r="B175" i="5"/>
  <c r="V175" i="5"/>
  <c r="E175" i="5"/>
  <c r="X175" i="5" s="1"/>
  <c r="B176" i="5"/>
  <c r="V176" i="5"/>
  <c r="E176" i="5"/>
  <c r="B177" i="5"/>
  <c r="V177" i="5"/>
  <c r="E177" i="5"/>
  <c r="B178" i="5"/>
  <c r="V178" i="5"/>
  <c r="E178" i="5"/>
  <c r="B179" i="5"/>
  <c r="V179" i="5"/>
  <c r="E179" i="5"/>
  <c r="B180" i="5"/>
  <c r="V180" i="5"/>
  <c r="E180" i="5"/>
  <c r="B181" i="5"/>
  <c r="V181" i="5"/>
  <c r="E181" i="5"/>
  <c r="B182" i="5"/>
  <c r="V182" i="5"/>
  <c r="E182" i="5"/>
  <c r="B183" i="5"/>
  <c r="V183" i="5"/>
  <c r="E183" i="5"/>
  <c r="X183" i="5" s="1"/>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X291" i="5" s="1"/>
  <c r="B292" i="5"/>
  <c r="V292" i="5"/>
  <c r="E292" i="5"/>
  <c r="B293" i="5"/>
  <c r="V293" i="5"/>
  <c r="E293" i="5"/>
  <c r="B294" i="5"/>
  <c r="V294" i="5"/>
  <c r="E294" i="5"/>
  <c r="B295" i="5"/>
  <c r="V295" i="5"/>
  <c r="E295" i="5"/>
  <c r="B296" i="5"/>
  <c r="V296" i="5"/>
  <c r="E296" i="5"/>
  <c r="B297" i="5"/>
  <c r="V297" i="5"/>
  <c r="E297" i="5"/>
  <c r="B298" i="5"/>
  <c r="V298" i="5"/>
  <c r="E298" i="5"/>
  <c r="B299" i="5"/>
  <c r="V299" i="5"/>
  <c r="E299" i="5"/>
  <c r="X299" i="5" s="1"/>
  <c r="B300" i="5"/>
  <c r="V300" i="5"/>
  <c r="E300" i="5"/>
  <c r="B301" i="5"/>
  <c r="V301" i="5"/>
  <c r="E301" i="5"/>
  <c r="B302" i="5"/>
  <c r="V302" i="5"/>
  <c r="E302" i="5"/>
  <c r="B303" i="5"/>
  <c r="V303" i="5"/>
  <c r="E303" i="5"/>
  <c r="B304" i="5"/>
  <c r="V304" i="5"/>
  <c r="E304" i="5"/>
  <c r="B305" i="5"/>
  <c r="V305" i="5"/>
  <c r="E305" i="5"/>
  <c r="B306" i="5"/>
  <c r="V306" i="5"/>
  <c r="E306" i="5"/>
  <c r="B307" i="5"/>
  <c r="V307" i="5"/>
  <c r="E307" i="5"/>
  <c r="X307" i="5" s="1"/>
  <c r="B308" i="5"/>
  <c r="V308" i="5"/>
  <c r="E308" i="5"/>
  <c r="B309" i="5"/>
  <c r="V309" i="5"/>
  <c r="E309" i="5"/>
  <c r="B310" i="5"/>
  <c r="V310" i="5"/>
  <c r="E310" i="5"/>
  <c r="B311" i="5"/>
  <c r="V311" i="5"/>
  <c r="E311" i="5"/>
  <c r="B312" i="5"/>
  <c r="V312" i="5"/>
  <c r="E312" i="5"/>
  <c r="B313" i="5"/>
  <c r="V313" i="5"/>
  <c r="E313" i="5"/>
  <c r="B314" i="5"/>
  <c r="V314" i="5"/>
  <c r="E314" i="5"/>
  <c r="B315" i="5"/>
  <c r="V315" i="5"/>
  <c r="E315" i="5"/>
  <c r="X315" i="5" s="1"/>
  <c r="B316" i="5"/>
  <c r="V316" i="5"/>
  <c r="E316" i="5"/>
  <c r="B317" i="5"/>
  <c r="V317" i="5"/>
  <c r="E317" i="5"/>
  <c r="B318" i="5"/>
  <c r="V318" i="5"/>
  <c r="E318" i="5"/>
  <c r="B319" i="5"/>
  <c r="V319" i="5"/>
  <c r="E319" i="5"/>
  <c r="B320" i="5"/>
  <c r="V320" i="5"/>
  <c r="E320" i="5"/>
  <c r="B321" i="5"/>
  <c r="V321" i="5"/>
  <c r="E321" i="5"/>
  <c r="B322" i="5"/>
  <c r="V322" i="5"/>
  <c r="E322" i="5"/>
  <c r="B323" i="5"/>
  <c r="V323" i="5"/>
  <c r="E323" i="5"/>
  <c r="X323" i="5" s="1"/>
  <c r="B324" i="5"/>
  <c r="V324" i="5"/>
  <c r="E324" i="5"/>
  <c r="B325" i="5"/>
  <c r="V325" i="5"/>
  <c r="E325" i="5"/>
  <c r="B326" i="5"/>
  <c r="V326" i="5"/>
  <c r="E326" i="5"/>
  <c r="B327" i="5"/>
  <c r="V327" i="5"/>
  <c r="E327" i="5"/>
  <c r="B328" i="5"/>
  <c r="V328" i="5"/>
  <c r="E328" i="5"/>
  <c r="B329" i="5"/>
  <c r="V329" i="5"/>
  <c r="E329" i="5"/>
  <c r="B330" i="5"/>
  <c r="V330" i="5"/>
  <c r="E330" i="5"/>
  <c r="B331" i="5"/>
  <c r="V331" i="5"/>
  <c r="E331" i="5"/>
  <c r="X331" i="5" s="1"/>
  <c r="B332" i="5"/>
  <c r="V332" i="5"/>
  <c r="E332" i="5"/>
  <c r="B333" i="5"/>
  <c r="V333" i="5"/>
  <c r="E333" i="5"/>
  <c r="B334" i="5"/>
  <c r="V334" i="5"/>
  <c r="E334" i="5"/>
  <c r="B335" i="5"/>
  <c r="V335" i="5"/>
  <c r="E335" i="5"/>
  <c r="B336" i="5"/>
  <c r="V336" i="5"/>
  <c r="E336" i="5"/>
  <c r="B337" i="5"/>
  <c r="V337" i="5"/>
  <c r="E337" i="5"/>
  <c r="B338" i="5"/>
  <c r="V338" i="5"/>
  <c r="E338" i="5"/>
  <c r="B339" i="5"/>
  <c r="V339" i="5"/>
  <c r="E339" i="5"/>
  <c r="X339" i="5" s="1"/>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X353" i="5" s="1"/>
  <c r="B354" i="5"/>
  <c r="V354" i="5"/>
  <c r="E354" i="5"/>
  <c r="B355" i="5"/>
  <c r="V355" i="5"/>
  <c r="E355" i="5"/>
  <c r="B356" i="5"/>
  <c r="V356" i="5"/>
  <c r="E356" i="5"/>
  <c r="B357" i="5"/>
  <c r="V357" i="5"/>
  <c r="E357" i="5"/>
  <c r="B358" i="5"/>
  <c r="V358" i="5"/>
  <c r="E358" i="5"/>
  <c r="B359" i="5"/>
  <c r="V359" i="5"/>
  <c r="E359" i="5"/>
  <c r="B360" i="5"/>
  <c r="V360" i="5"/>
  <c r="E360" i="5"/>
  <c r="B361" i="5"/>
  <c r="V361" i="5"/>
  <c r="E361" i="5"/>
  <c r="X361" i="5" s="1"/>
  <c r="B362" i="5"/>
  <c r="V362" i="5"/>
  <c r="E362" i="5"/>
  <c r="B363" i="5"/>
  <c r="V363" i="5"/>
  <c r="E363" i="5"/>
  <c r="B364" i="5"/>
  <c r="V364" i="5"/>
  <c r="E364" i="5"/>
  <c r="B365" i="5"/>
  <c r="V365" i="5"/>
  <c r="E365" i="5"/>
  <c r="B366" i="5"/>
  <c r="V366" i="5"/>
  <c r="E366" i="5"/>
  <c r="B367" i="5"/>
  <c r="V367" i="5"/>
  <c r="E367" i="5"/>
  <c r="B368" i="5"/>
  <c r="V368" i="5"/>
  <c r="E368" i="5"/>
  <c r="B369" i="5"/>
  <c r="V369" i="5"/>
  <c r="E369" i="5"/>
  <c r="X369" i="5" s="1"/>
  <c r="B370" i="5"/>
  <c r="V370" i="5"/>
  <c r="E370" i="5"/>
  <c r="B371" i="5"/>
  <c r="V371" i="5"/>
  <c r="E371" i="5"/>
  <c r="B372" i="5"/>
  <c r="V372" i="5"/>
  <c r="E372" i="5"/>
  <c r="B373" i="5"/>
  <c r="V373" i="5"/>
  <c r="E373" i="5"/>
  <c r="B374" i="5"/>
  <c r="V374" i="5"/>
  <c r="E374" i="5"/>
  <c r="B375" i="5"/>
  <c r="V375" i="5"/>
  <c r="E375" i="5"/>
  <c r="B376" i="5"/>
  <c r="V376" i="5"/>
  <c r="E376" i="5"/>
  <c r="B377" i="5"/>
  <c r="V377" i="5"/>
  <c r="E377" i="5"/>
  <c r="X377" i="5" s="1"/>
  <c r="B378" i="5"/>
  <c r="V378" i="5"/>
  <c r="E378" i="5"/>
  <c r="B379" i="5"/>
  <c r="V379" i="5"/>
  <c r="E379" i="5"/>
  <c r="B380" i="5"/>
  <c r="V380" i="5"/>
  <c r="E380" i="5"/>
  <c r="B381" i="5"/>
  <c r="V381" i="5"/>
  <c r="E381" i="5"/>
  <c r="B382" i="5"/>
  <c r="V382" i="5"/>
  <c r="E382" i="5"/>
  <c r="B383" i="5"/>
  <c r="V383" i="5"/>
  <c r="E383" i="5"/>
  <c r="B384" i="5"/>
  <c r="V384" i="5"/>
  <c r="E384" i="5"/>
  <c r="B385" i="5"/>
  <c r="V385" i="5"/>
  <c r="E385" i="5"/>
  <c r="X385" i="5" s="1"/>
  <c r="B386" i="5"/>
  <c r="V386" i="5"/>
  <c r="E386" i="5"/>
  <c r="B387" i="5"/>
  <c r="V387" i="5"/>
  <c r="E387" i="5"/>
  <c r="B388" i="5"/>
  <c r="V388" i="5"/>
  <c r="E388" i="5"/>
  <c r="B389" i="5"/>
  <c r="V389" i="5"/>
  <c r="E389" i="5"/>
  <c r="B390" i="5"/>
  <c r="V390" i="5"/>
  <c r="E390" i="5"/>
  <c r="B391" i="5"/>
  <c r="V391" i="5"/>
  <c r="E391" i="5"/>
  <c r="B392" i="5"/>
  <c r="V392" i="5"/>
  <c r="E392" i="5"/>
  <c r="B393" i="5"/>
  <c r="V393" i="5"/>
  <c r="E393" i="5"/>
  <c r="X393" i="5" s="1"/>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C30" i="6" s="1"/>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C86" i="6" s="1"/>
  <c r="J85" i="6"/>
  <c r="J77" i="6"/>
  <c r="J76" i="6"/>
  <c r="J66" i="6"/>
  <c r="J65" i="6"/>
  <c r="J64" i="6"/>
  <c r="J63" i="6"/>
  <c r="J55" i="6"/>
  <c r="J54" i="6"/>
  <c r="J53" i="6"/>
  <c r="J52" i="6"/>
  <c r="C52" i="6" s="1"/>
  <c r="J51" i="6"/>
  <c r="J44" i="6"/>
  <c r="J43" i="6"/>
  <c r="J42" i="6"/>
  <c r="J41" i="6"/>
  <c r="C41" i="6" s="1"/>
  <c r="D112" i="6"/>
  <c r="C107" i="6"/>
  <c r="C106" i="6"/>
  <c r="C105" i="6"/>
  <c r="C104" i="6"/>
  <c r="I103" i="6"/>
  <c r="J103" i="6"/>
  <c r="I102" i="6"/>
  <c r="J102" i="6"/>
  <c r="I101" i="6"/>
  <c r="J101" i="6"/>
  <c r="C101" i="6" s="1"/>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C22" i="6" s="1"/>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s="1"/>
  <c r="I6" i="6"/>
  <c r="J6" i="6"/>
  <c r="I9" i="6"/>
  <c r="J9" i="6"/>
  <c r="I10" i="6"/>
  <c r="J10" i="6"/>
  <c r="I11" i="6"/>
  <c r="J11" i="6"/>
  <c r="I12" i="6"/>
  <c r="J12" i="6"/>
  <c r="I13" i="6"/>
  <c r="I15" i="6"/>
  <c r="J15" i="6"/>
  <c r="C15" i="6" s="1"/>
  <c r="I17" i="6"/>
  <c r="J17" i="6"/>
  <c r="I18" i="6"/>
  <c r="J18" i="6"/>
  <c r="I19" i="6"/>
  <c r="I20" i="6"/>
  <c r="J20" i="6"/>
  <c r="C20" i="6" s="1"/>
  <c r="I28" i="6"/>
  <c r="J28" i="6"/>
  <c r="I39" i="6"/>
  <c r="J39" i="6"/>
  <c r="C39" i="6" s="1"/>
  <c r="I50" i="6"/>
  <c r="J50" i="6"/>
  <c r="I61" i="6"/>
  <c r="J61" i="6"/>
  <c r="J72" i="6"/>
  <c r="J83" i="6"/>
  <c r="I94" i="6"/>
  <c r="J94" i="6"/>
  <c r="C94" i="6" s="1"/>
  <c r="I95" i="6"/>
  <c r="J95" i="6"/>
  <c r="I96" i="6"/>
  <c r="J96" i="6"/>
  <c r="I98" i="6"/>
  <c r="J98" i="6"/>
  <c r="I99" i="6"/>
  <c r="J99" i="6"/>
  <c r="C99" i="6" s="1"/>
  <c r="I108" i="6"/>
  <c r="J108" i="6"/>
  <c r="I109" i="6"/>
  <c r="J109" i="6"/>
  <c r="C109" i="6" s="1"/>
  <c r="I110" i="6"/>
  <c r="J110" i="6"/>
  <c r="I111" i="6"/>
  <c r="J111" i="6"/>
  <c r="I114" i="6"/>
  <c r="J114" i="6"/>
  <c r="I115" i="6"/>
  <c r="J115" i="6"/>
  <c r="X13" i="5"/>
  <c r="X15" i="5"/>
  <c r="X16" i="5"/>
  <c r="X17" i="5"/>
  <c r="X18" i="5"/>
  <c r="X19" i="5"/>
  <c r="X20" i="5"/>
  <c r="X21" i="5"/>
  <c r="X22" i="5"/>
  <c r="X23" i="5"/>
  <c r="X24" i="5"/>
  <c r="X26" i="5"/>
  <c r="X27" i="5"/>
  <c r="X28" i="5"/>
  <c r="X29" i="5"/>
  <c r="X30" i="5"/>
  <c r="X31" i="5"/>
  <c r="X32" i="5"/>
  <c r="X34" i="5"/>
  <c r="X35" i="5"/>
  <c r="X36" i="5"/>
  <c r="X37" i="5"/>
  <c r="X38" i="5"/>
  <c r="X39" i="5"/>
  <c r="X40" i="5"/>
  <c r="X42" i="5"/>
  <c r="X43" i="5"/>
  <c r="X44" i="5"/>
  <c r="X45" i="5"/>
  <c r="X46" i="5"/>
  <c r="X47" i="5"/>
  <c r="X48" i="5"/>
  <c r="X50" i="5"/>
  <c r="X51" i="5"/>
  <c r="X52" i="5"/>
  <c r="X53" i="5"/>
  <c r="X54" i="5"/>
  <c r="X55" i="5"/>
  <c r="X56" i="5"/>
  <c r="X58" i="5"/>
  <c r="X59" i="5"/>
  <c r="X60" i="5"/>
  <c r="X61" i="5"/>
  <c r="X62" i="5"/>
  <c r="X63" i="5"/>
  <c r="X64" i="5"/>
  <c r="X66" i="5"/>
  <c r="X67" i="5"/>
  <c r="X68" i="5"/>
  <c r="X69" i="5"/>
  <c r="X70" i="5"/>
  <c r="X71" i="5"/>
  <c r="X72" i="5"/>
  <c r="X74" i="5"/>
  <c r="X75" i="5"/>
  <c r="X76" i="5"/>
  <c r="X77" i="5"/>
  <c r="X78" i="5"/>
  <c r="X79" i="5"/>
  <c r="X80" i="5"/>
  <c r="X82" i="5"/>
  <c r="X83" i="5"/>
  <c r="X84" i="5"/>
  <c r="X85" i="5"/>
  <c r="X86" i="5"/>
  <c r="X87" i="5"/>
  <c r="X88" i="5"/>
  <c r="X90" i="5"/>
  <c r="X91" i="5"/>
  <c r="X92" i="5"/>
  <c r="X93" i="5"/>
  <c r="X94" i="5"/>
  <c r="X95" i="5"/>
  <c r="X96" i="5"/>
  <c r="X98" i="5"/>
  <c r="X99" i="5"/>
  <c r="X100" i="5"/>
  <c r="X101" i="5"/>
  <c r="X102" i="5"/>
  <c r="X103" i="5"/>
  <c r="X104" i="5"/>
  <c r="X106" i="5"/>
  <c r="X107" i="5"/>
  <c r="X108" i="5"/>
  <c r="X109" i="5"/>
  <c r="X110" i="5"/>
  <c r="X111" i="5"/>
  <c r="X112" i="5"/>
  <c r="X114" i="5"/>
  <c r="X115" i="5"/>
  <c r="X116" i="5"/>
  <c r="X117" i="5"/>
  <c r="X118" i="5"/>
  <c r="X119" i="5"/>
  <c r="X120" i="5"/>
  <c r="X122" i="5"/>
  <c r="X123" i="5"/>
  <c r="X124" i="5"/>
  <c r="X125" i="5"/>
  <c r="X126" i="5"/>
  <c r="X127" i="5"/>
  <c r="X128" i="5"/>
  <c r="X130" i="5"/>
  <c r="X131" i="5"/>
  <c r="X132" i="5"/>
  <c r="X133" i="5"/>
  <c r="X134" i="5"/>
  <c r="X135" i="5"/>
  <c r="X136" i="5"/>
  <c r="X138" i="5"/>
  <c r="X139" i="5"/>
  <c r="X140" i="5"/>
  <c r="X141" i="5"/>
  <c r="X142" i="5"/>
  <c r="X143" i="5"/>
  <c r="X144" i="5"/>
  <c r="X146" i="5"/>
  <c r="X147" i="5"/>
  <c r="X148" i="5"/>
  <c r="X149" i="5"/>
  <c r="X150" i="5"/>
  <c r="X151" i="5"/>
  <c r="X152" i="5"/>
  <c r="X154" i="5"/>
  <c r="X155" i="5"/>
  <c r="X156" i="5"/>
  <c r="X157" i="5"/>
  <c r="X158" i="5"/>
  <c r="X160" i="5"/>
  <c r="X161" i="5"/>
  <c r="X162" i="5"/>
  <c r="X163" i="5"/>
  <c r="X164" i="5"/>
  <c r="X165" i="5"/>
  <c r="X166" i="5"/>
  <c r="X168" i="5"/>
  <c r="X169" i="5"/>
  <c r="X170" i="5"/>
  <c r="X171" i="5"/>
  <c r="X172" i="5"/>
  <c r="X173" i="5"/>
  <c r="X174" i="5"/>
  <c r="X176" i="5"/>
  <c r="X177" i="5"/>
  <c r="X178" i="5"/>
  <c r="X179" i="5"/>
  <c r="X180" i="5"/>
  <c r="X181" i="5"/>
  <c r="X182"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2" i="5"/>
  <c r="X293" i="5"/>
  <c r="X294" i="5"/>
  <c r="X295" i="5"/>
  <c r="X296" i="5"/>
  <c r="X297" i="5"/>
  <c r="X298" i="5"/>
  <c r="X300" i="5"/>
  <c r="X301" i="5"/>
  <c r="X302" i="5"/>
  <c r="X303" i="5"/>
  <c r="X304" i="5"/>
  <c r="X305" i="5"/>
  <c r="X306" i="5"/>
  <c r="X308" i="5"/>
  <c r="X309" i="5"/>
  <c r="X310" i="5"/>
  <c r="X311" i="5"/>
  <c r="X312" i="5"/>
  <c r="X313" i="5"/>
  <c r="X314" i="5"/>
  <c r="X316" i="5"/>
  <c r="X317" i="5"/>
  <c r="X318" i="5"/>
  <c r="X319" i="5"/>
  <c r="X320" i="5"/>
  <c r="X321" i="5"/>
  <c r="X322" i="5"/>
  <c r="X324" i="5"/>
  <c r="X325" i="5"/>
  <c r="X326" i="5"/>
  <c r="X327" i="5"/>
  <c r="X328" i="5"/>
  <c r="X329" i="5"/>
  <c r="X330" i="5"/>
  <c r="X332" i="5"/>
  <c r="X333" i="5"/>
  <c r="X334" i="5"/>
  <c r="X335" i="5"/>
  <c r="X336" i="5"/>
  <c r="X337" i="5"/>
  <c r="X338" i="5"/>
  <c r="X340" i="5"/>
  <c r="X341" i="5"/>
  <c r="X342" i="5"/>
  <c r="X343" i="5"/>
  <c r="X344" i="5"/>
  <c r="X345" i="5"/>
  <c r="X346" i="5"/>
  <c r="X347" i="5"/>
  <c r="X348" i="5"/>
  <c r="X349" i="5"/>
  <c r="X350" i="5"/>
  <c r="X351" i="5"/>
  <c r="X352" i="5"/>
  <c r="X354" i="5"/>
  <c r="X355" i="5"/>
  <c r="X356" i="5"/>
  <c r="X357" i="5"/>
  <c r="X358" i="5"/>
  <c r="X359" i="5"/>
  <c r="X360" i="5"/>
  <c r="X362" i="5"/>
  <c r="X363" i="5"/>
  <c r="X364" i="5"/>
  <c r="X365" i="5"/>
  <c r="X366" i="5"/>
  <c r="X367" i="5"/>
  <c r="X368" i="5"/>
  <c r="X370" i="5"/>
  <c r="X371" i="5"/>
  <c r="X372" i="5"/>
  <c r="X373" i="5"/>
  <c r="X374" i="5"/>
  <c r="X375" i="5"/>
  <c r="X376" i="5"/>
  <c r="X378" i="5"/>
  <c r="X379" i="5"/>
  <c r="X380" i="5"/>
  <c r="X381" i="5"/>
  <c r="X382" i="5"/>
  <c r="X383" i="5"/>
  <c r="X384" i="5"/>
  <c r="X386" i="5"/>
  <c r="X387" i="5"/>
  <c r="X388" i="5"/>
  <c r="X389" i="5"/>
  <c r="X390" i="5"/>
  <c r="X391" i="5"/>
  <c r="X392"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F116" i="6"/>
  <c r="A116" i="6"/>
  <c r="G116" i="6"/>
  <c r="H116" i="6"/>
  <c r="D116" i="6"/>
  <c r="F117" i="6"/>
  <c r="A117" i="6"/>
  <c r="G117" i="6"/>
  <c r="H117" i="6"/>
  <c r="D117" i="6"/>
  <c r="C116" i="6"/>
  <c r="C117" i="6"/>
  <c r="H41" i="6"/>
  <c r="H42" i="6"/>
  <c r="C42" i="6"/>
  <c r="F52" i="6"/>
  <c r="H52" i="6"/>
  <c r="F53" i="6"/>
  <c r="H53" i="6"/>
  <c r="C53" i="6"/>
  <c r="F63" i="6"/>
  <c r="H63" i="6"/>
  <c r="C63" i="6"/>
  <c r="F64" i="6"/>
  <c r="H64" i="6"/>
  <c r="C64" i="6"/>
  <c r="F74" i="6"/>
  <c r="H74" i="6"/>
  <c r="C74" i="6"/>
  <c r="F75" i="6"/>
  <c r="H75" i="6"/>
  <c r="C75" i="6"/>
  <c r="F85" i="6"/>
  <c r="H85" i="6"/>
  <c r="C85" i="6"/>
  <c r="F86" i="6"/>
  <c r="H86" i="6"/>
  <c r="F100" i="6"/>
  <c r="H100" i="6"/>
  <c r="C100" i="6"/>
  <c r="F101" i="6"/>
  <c r="H101" i="6"/>
  <c r="F30" i="6"/>
  <c r="H30" i="6"/>
  <c r="K116" i="6"/>
  <c r="F31" i="6"/>
  <c r="H31" i="6"/>
  <c r="K117"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D119" i="6"/>
  <c r="C119" i="6"/>
  <c r="C95" i="6"/>
  <c r="C96" i="6"/>
  <c r="D96" i="6"/>
  <c r="D109" i="6"/>
  <c r="C108" i="6"/>
  <c r="D94" i="6"/>
  <c r="D95" i="6"/>
  <c r="C111" i="6"/>
  <c r="C110"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c r="A26" i="6"/>
  <c r="H124" i="6" l="1"/>
  <c r="D41" i="4"/>
  <c r="D53" i="4"/>
  <c r="D101" i="4"/>
  <c r="D65" i="4"/>
  <c r="G65" i="4"/>
  <c r="D77" i="4"/>
  <c r="D114" i="4"/>
  <c r="D124" i="6" l="1"/>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<sst xmlns="http://schemas.openxmlformats.org/spreadsheetml/2006/main" count="27949" uniqueCount="20051">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</sst>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50">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&amp;L&amp;"calibri"&amp;10&amp;KADADAD Security C-TH Confidential&amp;1#_x000D_</oddHeader>
    <oddFooter>&amp;C&amp;P / &amp;N ページ&amp;R_x000D_&amp;1#&amp;"Calibri"&amp;10&amp;KADADAD Labeler:{ grace.li@theil.com }</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9">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AD297DD2-196C-433F-A030-6695419F35A4}"/>
    </customSheetView>
    <customSheetView guid="{4BDF1A28-30D5-449D-B20E-D6C97EF9FAE1}" showAutoFilter="1">
      <selection activeCell="C174" sqref="C174"/>
      <pageMargins left="0" right="0" top="0" bottom="0" header="0" footer="0"/>
      <pageSetup paperSize="9" orientation="portrait"/>
      <autoFilter ref="B1:N1" xr:uid="{5C0DB752-1902-4A8B-B13D-0B60F1ACA149}"/>
    </customSheetView>
  </customSheetViews>
  <phoneticPr fontId="84" type="noConversion"/>
  <pageMargins left="0.75" right="0.75" top="1" bottom="1" header="0.3" footer="0.3"/>
  <pageSetup paperSize="9" orientation="portrait" r:id="rId1"/>
  <headerFooter>
    <oddHeader>&amp;L&amp;"calibri"&amp;10&amp;KADADAD Security C-TH Confidential&amp;1#_x000D_</oddHeader>
    <oddFooter>&amp;R_x000D_&amp;1#&amp;"Calibri"&amp;10&amp;KADADAD Labeler:{ grace.li@theil.com }</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&amp;L&amp;"calibri"&amp;10&amp;KADADAD Security C-TH Confidential&amp;1#_x000D_</oddHeader>
    <oddFooter>&amp;R_x000D_&amp;1#&amp;"Calibri"&amp;10&amp;KADADAD Labeler:{ grace.li@theil.com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41FBE4D-D632-4BD2-AAE2-0CEDB85A391E}"/>
    </customSheetView>
    <customSheetView guid="{4BDF1A28-30D5-449D-B20E-D6C97EF9FAE1}" showAutoFilter="1">
      <selection activeCell="C1" sqref="C1:D65536"/>
      <pageMargins left="0" right="0" top="0" bottom="0" header="0" footer="0"/>
      <pageSetup orientation="portrait"/>
      <autoFilter ref="B1:C1" xr:uid="{12D61EBD-F0FD-46AC-904B-D35F65D2C8B1}"/>
    </customSheetView>
  </customSheetViews>
  <phoneticPr fontId="84" type="noConversion"/>
  <pageMargins left="0.75" right="0.75" top="1" bottom="1" header="0.3" footer="0.3"/>
  <pageSetup orientation="portrait" r:id="rId1"/>
  <headerFooter>
    <oddHeader>&amp;L&amp;"calibri"&amp;10&amp;KADADAD Security C-TH Confidential&amp;1#_x000D_</oddHeader>
    <oddFooter>&amp;R_x000D_&amp;1#&amp;"Calibri"&amp;10&amp;KADADAD Labeler:{ grace.li@theil.com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&amp;L&amp;"calibri"&amp;10&amp;KADADAD Security C-TH Confidential&amp;1#_x000D_</oddHeader>
    <oddFooter>&amp;R_x000D_&amp;1#&amp;"Calibri"&amp;10&amp;KADADAD Labeler:{ grace.li@theil.com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&amp;L&amp;"calibri"&amp;10&amp;KADADAD Security C-TH Confidential&amp;1#_x000D_</oddHeader>
    <oddFooter>&amp;R_x000D_&amp;1#&amp;"Calibri"&amp;10&amp;KADADAD Labeler:{ grace.li@theil.com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6" zoomScaleNormal="100" workbookViewId="0">
      <selection activeCell="D3" sqref="D3"/>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7">
      <c r="A9" s="31"/>
      <c r="B9" s="65" t="str">
        <f ca="1">OFFSET(L!$C$1,MATCH("Declaration"&amp;ADDRESS(ROW(),COLUMN(),4),L!$A:$A,0)-1,SL,,)</f>
        <v>Declaration Scope or Class (*):</v>
      </c>
      <c r="C9" s="66"/>
      <c r="D9" s="427"/>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7">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4"/>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4"/>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7">
      <c r="A20" s="31"/>
      <c r="B20" s="33" t="str">
        <f ca="1">OFFSET(L!$C$1,MATCH("Declaration"&amp;ADDRESS(ROW(),COLUMN(),4),L!$A:$A,0)-1,SL,,)</f>
        <v>Email – Contact (*):</v>
      </c>
      <c r="C20" s="67"/>
      <c r="D20" s="432"/>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4"/>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2"/>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03"/>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03"/>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c r="E42" s="404"/>
      <c r="F42" s="8"/>
      <c r="G42" s="405"/>
      <c r="H42" s="406"/>
      <c r="I42" s="406"/>
      <c r="J42" s="407"/>
      <c r="K42" s="29"/>
      <c r="L42" s="105"/>
      <c r="P42" s="301" t="str">
        <f>IF(OR(D30="No",D30="Unknown",D30="Not declaring"),"",O30)</f>
        <v>(*)</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3">
      <c r="A43" s="34"/>
      <c r="B43" s="300" t="str">
        <f t="shared" si="36"/>
        <v>Copper(*)</v>
      </c>
      <c r="C43" s="28"/>
      <c r="D43" s="403"/>
      <c r="E43" s="404"/>
      <c r="F43" s="8"/>
      <c r="G43" s="405"/>
      <c r="H43" s="406"/>
      <c r="I43" s="406"/>
      <c r="J43" s="407"/>
      <c r="K43" s="29"/>
      <c r="L43" s="105"/>
      <c r="P43" s="301" t="str">
        <f t="shared" ref="P43:P51" si="45">IF(OR(D31="No",D31="Unknown",D31="Not declaring"),"",O31)</f>
        <v>(*)</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03"/>
      <c r="E44" s="404"/>
      <c r="F44" s="8"/>
      <c r="G44" s="405"/>
      <c r="H44" s="406"/>
      <c r="I44" s="406"/>
      <c r="J44" s="407"/>
      <c r="K44" s="29"/>
      <c r="L44" s="105"/>
      <c r="P44" s="301" t="str">
        <f t="shared" si="45"/>
        <v>(*)</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03"/>
      <c r="E45" s="404"/>
      <c r="F45" s="8"/>
      <c r="G45" s="405"/>
      <c r="H45" s="406"/>
      <c r="I45" s="406"/>
      <c r="J45" s="407"/>
      <c r="K45" s="29"/>
      <c r="L45" s="105"/>
      <c r="P45" s="301" t="str">
        <f t="shared" si="45"/>
        <v>(*)</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c r="E46" s="404"/>
      <c r="F46" s="8"/>
      <c r="G46" s="405"/>
      <c r="H46" s="406"/>
      <c r="I46" s="406"/>
      <c r="J46" s="407"/>
      <c r="K46" s="29"/>
      <c r="L46" s="105"/>
      <c r="P46" s="301" t="str">
        <f t="shared" si="45"/>
        <v>(*)</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c r="E47" s="404"/>
      <c r="F47" s="8"/>
      <c r="G47" s="405"/>
      <c r="H47" s="406"/>
      <c r="I47" s="406"/>
      <c r="J47" s="407"/>
      <c r="K47" s="29"/>
      <c r="L47" s="105"/>
      <c r="P47" s="301" t="str">
        <f t="shared" si="45"/>
        <v>(*)</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3"/>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3"/>
      <c r="E57" s="404"/>
      <c r="F57" s="40"/>
      <c r="G57" s="405"/>
      <c r="H57" s="406"/>
      <c r="I57" s="406"/>
      <c r="J57" s="407"/>
      <c r="K57" s="29"/>
      <c r="L57" s="105"/>
      <c r="P57" s="301" t="str">
        <f t="shared" si="135"/>
        <v>(*)</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c r="E58" s="404"/>
      <c r="F58" s="40"/>
      <c r="G58" s="405"/>
      <c r="H58" s="406"/>
      <c r="I58" s="406"/>
      <c r="J58" s="407"/>
      <c r="K58" s="29"/>
      <c r="L58" s="105"/>
      <c r="P58" s="301" t="str">
        <f t="shared" si="135"/>
        <v>(*)</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&amp;L&amp;"calibri"&amp;10&amp;KADADAD Security C-TH Confidential&amp;1#_x000D_</oddHeader>
    <oddFooter>&amp;R_x000D_&amp;1#&amp;"Calibri"&amp;10&amp;KADADAD Labeler:{ grace.li@theil.com }</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&amp;L&amp;"calibri"&amp;10&amp;KADADAD Security C-TH Confidential&amp;1#_x000D_&amp;C&amp;P ページ</oddHeader>
    <oddFooter>&amp;R_x000D_&amp;1#&amp;"Calibri"&amp;10&amp;KADADAD Labeler:{ grace.li@theil.com }</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7">
      <c r="A2" s="58" t="s">
        <v>47</v>
      </c>
      <c r="B2" s="59" t="str">
        <f>IF(F114=1,"Click here to return to Smelter List","")</f>
        <v>Click here to return to Smelter List</v>
      </c>
      <c r="C2" s="111" t="str">
        <f>IF(F112=1,"Click here to return to Product List","")</f>
        <v/>
      </c>
      <c r="D2" s="133">
        <f ca="1">IF(H125=0,"0",H125)</f>
        <v>68</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5">
      <c r="A4" s="135" t="str">
        <f ca="1">Declaration!B8</f>
        <v>Company Name (*):</v>
      </c>
      <c r="B4" s="356">
        <f>Declaration!D8</f>
        <v>0</v>
      </c>
      <c r="C4" s="136" t="str">
        <f t="shared" ref="C4:C11" ca="1" si="0">IF(H4=1,J4,I4)</f>
        <v>Provide your company name on the Declaration tab cell D8</v>
      </c>
      <c r="D4" s="204" t="str">
        <f>IF(H4=1,"Click here to enter Company Name","")</f>
        <v>Click here to enter Company Name</v>
      </c>
      <c r="E4" s="16" t="s">
        <v>15</v>
      </c>
      <c r="F4" s="83">
        <v>1</v>
      </c>
      <c r="G4" s="62">
        <f t="shared" ref="G4:G11" si="1">IF(B4=0,1,0)</f>
        <v>1</v>
      </c>
      <c r="H4" s="63">
        <f t="shared" ref="H4:H17" si="2">F4*G4</f>
        <v>1</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f>Declaration!D9</f>
        <v>0</v>
      </c>
      <c r="C5" s="136" t="str">
        <f t="shared" ca="1" si="0"/>
        <v>Select the scope of declaration on the Declaration tab cell D9</v>
      </c>
      <c r="D5" s="85" t="str">
        <f>IF(H5=1,"Click here to enter Declaration Scope","")</f>
        <v>Click here to enter Declaration Scope</v>
      </c>
      <c r="E5" s="16" t="s">
        <v>15</v>
      </c>
      <c r="F5" s="83">
        <v>1</v>
      </c>
      <c r="G5" s="62">
        <f t="shared" si="1"/>
        <v>1</v>
      </c>
      <c r="H5" s="63">
        <f t="shared" si="2"/>
        <v>1</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f>Declaration!D19</f>
        <v>0</v>
      </c>
      <c r="C9" s="136" t="str">
        <f t="shared" ca="1" si="0"/>
        <v xml:space="preserve">Provide contact name in Declaration tab cell D19 </v>
      </c>
      <c r="D9" s="317" t="str">
        <f>IF(H9=1,"Click here to enter Contact Name","")</f>
        <v>Click here to enter Contact Name</v>
      </c>
      <c r="E9" s="16" t="s">
        <v>15</v>
      </c>
      <c r="F9" s="83">
        <v>1</v>
      </c>
      <c r="G9" s="62">
        <f t="shared" si="1"/>
        <v>1</v>
      </c>
      <c r="H9" s="63">
        <f t="shared" si="2"/>
        <v>1</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f>Declaration!D20</f>
        <v>0</v>
      </c>
      <c r="C10" s="136" t="str">
        <f t="shared" ca="1" si="0"/>
        <v>Provide a valid email for contact in Declaration tab cell D20</v>
      </c>
      <c r="D10" s="316" t="str">
        <f>IF(H10=1,"Click here to enter Email-Contact","")</f>
        <v>Click here to enter Email-Contact</v>
      </c>
      <c r="E10" s="16" t="s">
        <v>15</v>
      </c>
      <c r="F10" s="83">
        <v>1</v>
      </c>
      <c r="G10" s="62">
        <f>IF(ISNUMBER(SEARCH("@",B10)),0,1)</f>
        <v>1</v>
      </c>
      <c r="H10" s="63">
        <f t="shared" si="2"/>
        <v>1</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f>Declaration!D21</f>
        <v>0</v>
      </c>
      <c r="C11" s="136" t="str">
        <f t="shared" ca="1" si="0"/>
        <v>Provide a phone number for contact in Declaration tab cell D21</v>
      </c>
      <c r="D11" s="316" t="str">
        <f>IF(H11=1,"Click here to enter Phone-Contact","")</f>
        <v>Click here to enter Phone-Contact</v>
      </c>
      <c r="E11" s="16" t="s">
        <v>15</v>
      </c>
      <c r="F11" s="83">
        <v>1</v>
      </c>
      <c r="G11" s="62">
        <f t="shared" si="1"/>
        <v>1</v>
      </c>
      <c r="H11" s="63">
        <f t="shared" si="2"/>
        <v>1</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f>Declaration!D22</f>
        <v>0</v>
      </c>
      <c r="C12" s="136" t="str">
        <f t="shared" ref="C12:C72" ca="1" si="3">IF(H12=1,J12,I12)</f>
        <v>Provide authorized company representative contact name in Declaration tab cell D22</v>
      </c>
      <c r="D12" s="316" t="str">
        <f>IF(H12=1,"Click here to enter an Authorized Company Representative's name","")</f>
        <v>Click here to enter an Authorized Company Representative's name</v>
      </c>
      <c r="E12" s="16" t="s">
        <v>15</v>
      </c>
      <c r="F12" s="83">
        <v>1</v>
      </c>
      <c r="G12" s="62">
        <f t="shared" ref="G12:G17" si="4">IF(B12=0,1,0)</f>
        <v>1</v>
      </c>
      <c r="H12" s="63">
        <f t="shared" si="2"/>
        <v>1</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f>Declaration!D24</f>
        <v>0</v>
      </c>
      <c r="C13" s="79" t="str">
        <f t="shared" ca="1" si="3"/>
        <v>Provide an email for authorized company representative on Declaration tab cell D24</v>
      </c>
      <c r="D13" s="316" t="str">
        <f>IF(H13=1,"Click here to enter Representative's email","")</f>
        <v>Click here to enter Representative's email</v>
      </c>
      <c r="E13" s="16" t="s">
        <v>18916</v>
      </c>
      <c r="F13" s="83">
        <v>1</v>
      </c>
      <c r="G13" s="62">
        <f>IF(ISNUMBER(SEARCH("@",B13)),0,1)</f>
        <v>1</v>
      </c>
      <c r="H13" s="63">
        <f t="shared" si="2"/>
        <v>1</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0</v>
      </c>
      <c r="C15" s="79" t="str">
        <f t="shared" ca="1" si="3"/>
        <v>Provide date the form was completed on Declaration tab cell D26</v>
      </c>
      <c r="D15" s="316" t="str">
        <f>IF(H15=1,"Click here to enter Date of Completion","")</f>
        <v>Click here to enter Date of Completion</v>
      </c>
      <c r="E15" s="16" t="s">
        <v>15</v>
      </c>
      <c r="F15" s="83">
        <v>1</v>
      </c>
      <c r="G15" s="62">
        <f t="shared" si="4"/>
        <v>1</v>
      </c>
      <c r="H15" s="63">
        <f t="shared" si="2"/>
        <v>1</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f>Declaration!D30</f>
        <v>0</v>
      </c>
      <c r="C17" s="79" t="str">
        <f t="shared" ca="1" si="3"/>
        <v>Declare if specified mineral is intentionally added to your products on Declaration tab cell D30</v>
      </c>
      <c r="D17" s="316" t="str">
        <f>IF(H17=1,"Click here to answer question 1 for specified mineral","")</f>
        <v>Click here to answer question 1 for specified mineral</v>
      </c>
      <c r="E17" s="16" t="s">
        <v>18</v>
      </c>
      <c r="F17" s="323">
        <f>IF(A17="",0,1)</f>
        <v>1</v>
      </c>
      <c r="G17" s="62">
        <f t="shared" si="4"/>
        <v>1</v>
      </c>
      <c r="H17" s="63">
        <f t="shared" si="2"/>
        <v>1</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f>Declaration!D31</f>
        <v>0</v>
      </c>
      <c r="C18" s="79" t="str">
        <f t="shared" ca="1" si="3"/>
        <v>Declare if specified mineral is intentionally added to your products on Declaration tab cell D31</v>
      </c>
      <c r="D18" s="316" t="str">
        <f>IF(H18=1,"Click here to answer question 1 for specified mineral","")</f>
        <v>Click here to answer question 1 for specified mineral</v>
      </c>
      <c r="E18" s="16" t="s">
        <v>15</v>
      </c>
      <c r="F18" s="323">
        <f t="shared" ref="F18:F22" si="5">IF(A18="",0,1)</f>
        <v>1</v>
      </c>
      <c r="G18" s="62">
        <f t="shared" ref="G18:G22" si="6">IF(B18=0,1,0)</f>
        <v>1</v>
      </c>
      <c r="H18" s="63">
        <f t="shared" ref="H18:H22" si="7">F18*G18</f>
        <v>1</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f>Declaration!D32</f>
        <v>0</v>
      </c>
      <c r="C19" s="79" t="str">
        <f t="shared" ca="1" si="3"/>
        <v>Declare if specified mineral is intentionally added to your products on Declaration tab cell D32</v>
      </c>
      <c r="D19" s="316" t="str">
        <f t="shared" ref="D19:D22" si="8">IF(H19=1,"Click here to answer question 1 for specified mineral","")</f>
        <v>Click here to answer question 1 for specified mineral</v>
      </c>
      <c r="E19" s="16" t="s">
        <v>15</v>
      </c>
      <c r="F19" s="323">
        <f t="shared" si="5"/>
        <v>1</v>
      </c>
      <c r="G19" s="62">
        <f t="shared" si="6"/>
        <v>1</v>
      </c>
      <c r="H19" s="63">
        <f t="shared" si="7"/>
        <v>1</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f>Declaration!D33</f>
        <v>0</v>
      </c>
      <c r="C20" s="79" t="str">
        <f t="shared" ca="1" si="3"/>
        <v>Declare if specified mineral is intentionally added to your products on Declaration tab cell D33</v>
      </c>
      <c r="D20" s="316" t="str">
        <f t="shared" si="8"/>
        <v>Click here to answer question 1 for specified mineral</v>
      </c>
      <c r="E20" s="16" t="s">
        <v>15</v>
      </c>
      <c r="F20" s="323">
        <f t="shared" si="5"/>
        <v>1</v>
      </c>
      <c r="G20" s="62">
        <f t="shared" si="6"/>
        <v>1</v>
      </c>
      <c r="H20" s="63">
        <f t="shared" si="7"/>
        <v>1</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f>Declaration!D34</f>
        <v>0</v>
      </c>
      <c r="C21" s="79" t="str">
        <f t="shared" ca="1" si="3"/>
        <v>Declare if specified mineral is intentionally added to your products on Declaration tab cell D34</v>
      </c>
      <c r="D21" s="316" t="str">
        <f t="shared" si="8"/>
        <v>Click here to answer question 1 for specified mineral</v>
      </c>
      <c r="E21" s="16"/>
      <c r="F21" s="323">
        <f t="shared" si="5"/>
        <v>1</v>
      </c>
      <c r="G21" s="62">
        <f t="shared" si="6"/>
        <v>1</v>
      </c>
      <c r="H21" s="63">
        <f t="shared" si="7"/>
        <v>1</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f>Declaration!D35</f>
        <v>0</v>
      </c>
      <c r="C22" s="79" t="str">
        <f t="shared" ca="1" si="3"/>
        <v>Declare if specified mineral is intentionally added to your products on Declaration tab cell D35</v>
      </c>
      <c r="D22" s="316" t="str">
        <f t="shared" si="8"/>
        <v>Click here to answer question 1 for specified mineral</v>
      </c>
      <c r="E22" s="16"/>
      <c r="F22" s="323">
        <f t="shared" si="5"/>
        <v>1</v>
      </c>
      <c r="G22" s="62">
        <f t="shared" si="6"/>
        <v>1</v>
      </c>
      <c r="H22" s="63">
        <f t="shared" si="7"/>
        <v>1</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Declare if specified mineral is necessary to the production of your products and contained within the finished products declared in Declaration tab cell D42</v>
      </c>
      <c r="D28" s="316" t="str">
        <f>IF(H28=1,"Click here to answer question 2 for specified mineral","")</f>
        <v>Click here to answer question 2 for specified mineral</v>
      </c>
      <c r="E28" s="16" t="s">
        <v>15</v>
      </c>
      <c r="F28" s="84">
        <f>IF(OR(A17="",B17="No",B17="Unknown",B17="Not declaring"),0,1)</f>
        <v>1</v>
      </c>
      <c r="G28" s="62">
        <f>IF(B28=0,1,0)</f>
        <v>1</v>
      </c>
      <c r="H28" s="63">
        <f>F28*G28</f>
        <v>1</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f>Declaration!D43</f>
        <v>0</v>
      </c>
      <c r="C29" s="136" t="str">
        <f t="shared" ca="1" si="9"/>
        <v>Declare if specified mineral is necessary to the production of your products and contained within the finished products declared in Declaration tab cell D43</v>
      </c>
      <c r="D29" s="316" t="str">
        <f t="shared" ref="D29:D33" si="10">IF(H29=1,"Click here to answer question 2 for specified mineral","")</f>
        <v>Click here to answer question 2 for specified mineral</v>
      </c>
      <c r="E29" s="16" t="s">
        <v>15</v>
      </c>
      <c r="F29" s="84">
        <f t="shared" ref="F29:F33" si="11">IF(OR(A18="",B18="No",B18="Unknown",B18="Not declaring"),0,1)</f>
        <v>1</v>
      </c>
      <c r="G29" s="62">
        <f t="shared" ref="G29:G33" si="12">IF(B29=0,1,0)</f>
        <v>1</v>
      </c>
      <c r="H29" s="63">
        <f t="shared" ref="H29:H33" si="13">F29*G29</f>
        <v>1</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80" t="str">
        <f>Declaration!B44</f>
        <v>Graphite(*)</v>
      </c>
      <c r="B30" s="79">
        <f>Declaration!D44</f>
        <v>0</v>
      </c>
      <c r="C30" s="136" t="str">
        <f t="shared" ca="1" si="9"/>
        <v>Declare if specified mineral is necessary to the production of your products and contained within the finished products declared in Declaration tab cell D44</v>
      </c>
      <c r="D30" s="316" t="str">
        <f t="shared" si="10"/>
        <v>Click here to answer question 2 for specified mineral</v>
      </c>
      <c r="E30" s="16"/>
      <c r="F30" s="84">
        <f t="shared" si="11"/>
        <v>1</v>
      </c>
      <c r="G30" s="62">
        <f t="shared" si="12"/>
        <v>1</v>
      </c>
      <c r="H30" s="63">
        <f t="shared" si="13"/>
        <v>1</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80" t="str">
        <f>Declaration!B45</f>
        <v>Lithium(*)</v>
      </c>
      <c r="B31" s="79">
        <f>Declaration!D45</f>
        <v>0</v>
      </c>
      <c r="C31" s="136" t="str">
        <f t="shared" ca="1" si="9"/>
        <v>Declare if specified mineral is necessary to the production of your products and contained within the finished products declared in Declaration tab cell D45</v>
      </c>
      <c r="D31" s="316" t="str">
        <f t="shared" si="10"/>
        <v>Click here to answer question 2 for specified mineral</v>
      </c>
      <c r="E31" s="16"/>
      <c r="F31" s="84">
        <f t="shared" si="11"/>
        <v>1</v>
      </c>
      <c r="G31" s="62">
        <f t="shared" si="12"/>
        <v>1</v>
      </c>
      <c r="H31" s="63">
        <f t="shared" si="13"/>
        <v>1</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80" t="str">
        <f>Declaration!B46</f>
        <v>Mica(*)</v>
      </c>
      <c r="B32" s="79">
        <f>Declaration!D46</f>
        <v>0</v>
      </c>
      <c r="C32" s="136" t="str">
        <f t="shared" ca="1" si="9"/>
        <v>Declare if specified mineral is necessary to the production of your products and contained within the finished products declared in Declaration tab cell D46</v>
      </c>
      <c r="D32" s="316" t="str">
        <f t="shared" si="10"/>
        <v>Click here to answer question 2 for specified mineral</v>
      </c>
      <c r="E32" s="16"/>
      <c r="F32" s="84">
        <f t="shared" si="11"/>
        <v>1</v>
      </c>
      <c r="G32" s="62">
        <f t="shared" si="12"/>
        <v>1</v>
      </c>
      <c r="H32" s="63">
        <f t="shared" si="13"/>
        <v>1</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80" t="str">
        <f>Declaration!B47</f>
        <v>Nickel(*)</v>
      </c>
      <c r="B33" s="79">
        <f>Declaration!D47</f>
        <v>0</v>
      </c>
      <c r="C33" s="136" t="str">
        <f t="shared" ca="1" si="9"/>
        <v>Declare if specified mineral is necessary to the production of your products and contained within the finished products declared in Declaration tab cell D47</v>
      </c>
      <c r="D33" s="316" t="str">
        <f t="shared" si="10"/>
        <v>Click here to answer question 2 for specified mineral</v>
      </c>
      <c r="E33" s="16"/>
      <c r="F33" s="84">
        <f t="shared" si="11"/>
        <v>1</v>
      </c>
      <c r="G33" s="62">
        <f t="shared" si="12"/>
        <v>1</v>
      </c>
      <c r="H33" s="63">
        <f t="shared" si="13"/>
        <v>1</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Declare if specified mineral used within the scope of products declared within this survey response originated from a conflict-affected and high-risk area on the Declaration tab cell D54</v>
      </c>
      <c r="D39" s="318" t="str">
        <f>IF(H39=1,"Click here to answer question 3 for Specified mineral","")</f>
        <v>Click here to answer question 3 for Specified mineral</v>
      </c>
      <c r="E39" s="16" t="s">
        <v>15</v>
      </c>
      <c r="F39" s="84">
        <f>IF(OR(A17="",B17="No",B17="Unknown",B17="Not declaring",B28="No",B28="Unknown"),0,1)</f>
        <v>1</v>
      </c>
      <c r="G39" s="62">
        <f t="shared" ref="G39:G111" si="14">IF(B39=0,1,0)</f>
        <v>1</v>
      </c>
      <c r="H39" s="63">
        <f t="shared" ref="H39:H111" si="15">F39*G39</f>
        <v>1</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f>Declaration!D55</f>
        <v>0</v>
      </c>
      <c r="C40" s="136" t="str">
        <f t="shared" ca="1" si="3"/>
        <v>Declare if specified mineral used within the scope of products declared within this survey response originated from a conflict-affected and high-risk area on the Declaration tab cell D55</v>
      </c>
      <c r="D40" s="318" t="str">
        <f t="shared" ref="D40:D44" si="16">IF(H40=1,"Click here to answer question 3 for Specified mineral","")</f>
        <v>Click here to answer question 3 for Specified mineral</v>
      </c>
      <c r="E40" s="16" t="s">
        <v>15</v>
      </c>
      <c r="F40" s="84">
        <f t="shared" ref="F40:F44" si="17">IF(OR(A18="",B18="No",B18="Unknown",B18="Not declaring",B29="No",B29="Unknown"),0,1)</f>
        <v>1</v>
      </c>
      <c r="G40" s="62">
        <f t="shared" ref="G40:G44" si="18">IF(B40=0,1,0)</f>
        <v>1</v>
      </c>
      <c r="H40" s="63">
        <f t="shared" ref="H40:H44" si="19">F40*G40</f>
        <v>1</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80" t="str">
        <f>Declaration!B56</f>
        <v>Graphite(*)</v>
      </c>
      <c r="B41" s="79">
        <f>Declaration!D56</f>
        <v>0</v>
      </c>
      <c r="C41" s="136" t="str">
        <f t="shared" ca="1" si="3"/>
        <v>Declare if specified mineral used within the scope of products declared within this survey response originated from a conflict-affected and high-risk area on the Declaration tab cell D56</v>
      </c>
      <c r="D41" s="318" t="str">
        <f t="shared" si="16"/>
        <v>Click here to answer question 3 for Specified mineral</v>
      </c>
      <c r="E41" s="16"/>
      <c r="F41" s="84">
        <f t="shared" si="17"/>
        <v>1</v>
      </c>
      <c r="G41" s="62">
        <f t="shared" si="18"/>
        <v>1</v>
      </c>
      <c r="H41" s="63">
        <f t="shared" si="19"/>
        <v>1</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80" t="str">
        <f>Declaration!B57</f>
        <v>Lithium(*)</v>
      </c>
      <c r="B42" s="79">
        <f>Declaration!D57</f>
        <v>0</v>
      </c>
      <c r="C42" s="136" t="str">
        <f t="shared" ca="1" si="3"/>
        <v>Declare if specified mineral used within the scope of products declared within this survey response originated from a conflict-affected and high-risk area on the Declaration tab cell D57</v>
      </c>
      <c r="D42" s="318" t="str">
        <f t="shared" si="16"/>
        <v>Click here to answer question 3 for Specified mineral</v>
      </c>
      <c r="E42" s="16"/>
      <c r="F42" s="84">
        <f t="shared" si="17"/>
        <v>1</v>
      </c>
      <c r="G42" s="62">
        <f t="shared" si="18"/>
        <v>1</v>
      </c>
      <c r="H42" s="63">
        <f t="shared" si="19"/>
        <v>1</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80" t="str">
        <f>Declaration!B58</f>
        <v>Mica(*)</v>
      </c>
      <c r="B43" s="79">
        <f>Declaration!D58</f>
        <v>0</v>
      </c>
      <c r="C43" s="136" t="str">
        <f t="shared" ca="1" si="3"/>
        <v>Declare if specified mineral used within the scope of products declared within this survey response originated from a conflict-affected and high-risk area on the Declaration tab cell D58</v>
      </c>
      <c r="D43" s="318" t="str">
        <f t="shared" si="16"/>
        <v>Click here to answer question 3 for Specified mineral</v>
      </c>
      <c r="E43" s="16"/>
      <c r="F43" s="84">
        <f t="shared" si="17"/>
        <v>1</v>
      </c>
      <c r="G43" s="62">
        <f t="shared" si="18"/>
        <v>1</v>
      </c>
      <c r="H43" s="63">
        <f t="shared" si="19"/>
        <v>1</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80" t="str">
        <f>Declaration!B59</f>
        <v>Nickel(*)</v>
      </c>
      <c r="B44" s="79">
        <f>Declaration!D59</f>
        <v>0</v>
      </c>
      <c r="C44" s="136" t="str">
        <f t="shared" ca="1" si="3"/>
        <v>Declare if specified mineral used within the scope of products declared within this survey response originated from a conflict-affected and high-risk area on the Declaration tab cell D59</v>
      </c>
      <c r="D44" s="318" t="str">
        <f t="shared" si="16"/>
        <v>Click here to answer question 3 for Specified mineral</v>
      </c>
      <c r="E44" s="16"/>
      <c r="F44" s="84">
        <f t="shared" si="17"/>
        <v>1</v>
      </c>
      <c r="G44" s="62">
        <f t="shared" si="18"/>
        <v>1</v>
      </c>
      <c r="H44" s="63">
        <f t="shared" si="19"/>
        <v>1</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Declare if specified mineral used within the scope of products declared within this survey response originated entirely from a recycled or scrap source on the Declaration tab cell D66</v>
      </c>
      <c r="D50" s="318" t="str">
        <f>IF(H50=1,"Click here to answer question 4 for specified mineral","")</f>
        <v>Click here to answer question 4 for specified mineral</v>
      </c>
      <c r="E50" s="16" t="s">
        <v>15</v>
      </c>
      <c r="F50" s="84">
        <f>F39</f>
        <v>1</v>
      </c>
      <c r="G50" s="62">
        <f>IF(B50=0,1,0)</f>
        <v>1</v>
      </c>
      <c r="H50" s="63">
        <f>F50*G50</f>
        <v>1</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Declare if specified mineral used within the scope of products declared within this survey response originated entirely from a recycled or scrap source on the Declaration tab cell D67</v>
      </c>
      <c r="D51" s="318" t="str">
        <f t="shared" ref="D51:D55" si="21">IF(H51=1,"Click here to answer question 4 for specified mineral","")</f>
        <v>Click here to answer question 4 for specified mineral</v>
      </c>
      <c r="E51" s="16"/>
      <c r="F51" s="84">
        <f t="shared" ref="F51:F55" si="22">F40</f>
        <v>1</v>
      </c>
      <c r="G51" s="62">
        <f t="shared" ref="G51:G55" si="23">IF(B51=0,1,0)</f>
        <v>1</v>
      </c>
      <c r="H51" s="63">
        <f t="shared" ref="H51:H55" si="24">F51*G51</f>
        <v>1</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Declare if specified mineral used within the scope of products declared within this survey response originated entirely from a recycled or scrap source on the Declaration tab cell D68</v>
      </c>
      <c r="D52" s="318" t="str">
        <f t="shared" si="21"/>
        <v>Click here to answer question 4 for specified mineral</v>
      </c>
      <c r="E52" s="16"/>
      <c r="F52" s="84">
        <f t="shared" si="22"/>
        <v>1</v>
      </c>
      <c r="G52" s="62">
        <f t="shared" si="23"/>
        <v>1</v>
      </c>
      <c r="H52" s="63">
        <f t="shared" si="24"/>
        <v>1</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Declare if specified mineral used within the scope of products declared within this survey response originated entirely from a recycled or scrap source on the Declaration tab cell D69</v>
      </c>
      <c r="D53" s="318" t="str">
        <f t="shared" si="21"/>
        <v>Click here to answer question 4 for specified mineral</v>
      </c>
      <c r="E53" s="16"/>
      <c r="F53" s="84">
        <f t="shared" si="22"/>
        <v>1</v>
      </c>
      <c r="G53" s="62">
        <f t="shared" si="23"/>
        <v>1</v>
      </c>
      <c r="H53" s="63">
        <f t="shared" si="24"/>
        <v>1</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Declare if specified mineral used within the scope of products declared within this survey response originated entirely from a recycled or scrap source on the Declaration tab cell D70</v>
      </c>
      <c r="D54" s="318" t="str">
        <f t="shared" si="21"/>
        <v>Click here to answer question 4 for specified mineral</v>
      </c>
      <c r="E54" s="16"/>
      <c r="F54" s="84">
        <f t="shared" si="22"/>
        <v>1</v>
      </c>
      <c r="G54" s="62">
        <f t="shared" si="23"/>
        <v>1</v>
      </c>
      <c r="H54" s="63">
        <f t="shared" si="24"/>
        <v>1</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Declare if specified mineral used within the scope of products declared within this survey response originated entirely from a recycled or scrap source on the Declaration tab cell D71</v>
      </c>
      <c r="D55" s="318" t="str">
        <f t="shared" si="21"/>
        <v>Click here to answer question 4 for specified mineral</v>
      </c>
      <c r="E55" s="16"/>
      <c r="F55" s="84">
        <f t="shared" si="22"/>
        <v>1</v>
      </c>
      <c r="G55" s="62">
        <f t="shared" si="23"/>
        <v>1</v>
      </c>
      <c r="H55" s="63">
        <f t="shared" si="24"/>
        <v>1</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Provide % of completeness of supplier's smelter information on Declaration tab cell D78</v>
      </c>
      <c r="D61" s="319" t="str">
        <f>IF(H61=1,"Click here to answer question 5 for specified mineral","")</f>
        <v>Click here to answer question 5 for specified mineral</v>
      </c>
      <c r="E61" s="16" t="s">
        <v>18</v>
      </c>
      <c r="F61" s="84">
        <f>F50</f>
        <v>1</v>
      </c>
      <c r="G61" s="62">
        <f t="shared" si="14"/>
        <v>1</v>
      </c>
      <c r="H61" s="63">
        <f t="shared" si="15"/>
        <v>1</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f>Declaration!D79</f>
        <v>0</v>
      </c>
      <c r="C62" s="136" t="str">
        <f t="shared" ca="1" si="3"/>
        <v>Provide % of completeness of supplier's smelter information on Declaration tab cell D79</v>
      </c>
      <c r="D62" s="319" t="str">
        <f t="shared" ref="D62:D66" si="25">IF(H62=1,"Click here to answer question 5 for specified mineral","")</f>
        <v>Click here to answer question 5 for specified mineral</v>
      </c>
      <c r="E62" s="16" t="s">
        <v>18</v>
      </c>
      <c r="F62" s="84">
        <f t="shared" ref="F62:F66" si="26">F51</f>
        <v>1</v>
      </c>
      <c r="G62" s="62">
        <f t="shared" ref="G62:G66" si="27">IF(B62=0,1,0)</f>
        <v>1</v>
      </c>
      <c r="H62" s="63">
        <f t="shared" ref="H62:H66" si="28">F62*G62</f>
        <v>1</v>
      </c>
      <c r="I62" s="131" t="str">
        <f ca="1">OFFSET(L!$C$1,MATCH("Checker"&amp;"Comp",L!$A:$A,0)-1,SL,,)</f>
        <v>Complete</v>
      </c>
      <c r="J62" s="15" t="str">
        <f ca="1">OFFSET(L!$C$1,MATCH("Checker"&amp;ADDRESS(ROW(),COLUMN(),4),L!$A:$A,0)-1,SL,,)</f>
        <v>Provide % of completeness of supplier's smelter information on Declaration tab cell D79</v>
      </c>
    </row>
    <row r="63" spans="1:10" ht="27">
      <c r="A63" s="80" t="str">
        <f>Declaration!B80</f>
        <v>Graphite(*)</v>
      </c>
      <c r="B63" s="79">
        <f>Declaration!D80</f>
        <v>0</v>
      </c>
      <c r="C63" s="136" t="str">
        <f t="shared" ca="1" si="3"/>
        <v>Provide % of completeness of supplier's smelter information on Declaration tab cell D80</v>
      </c>
      <c r="D63" s="319" t="str">
        <f t="shared" si="25"/>
        <v>Click here to answer question 5 for specified mineral</v>
      </c>
      <c r="E63" s="16"/>
      <c r="F63" s="84">
        <f t="shared" si="26"/>
        <v>1</v>
      </c>
      <c r="G63" s="62">
        <f t="shared" si="27"/>
        <v>1</v>
      </c>
      <c r="H63" s="63">
        <f t="shared" si="28"/>
        <v>1</v>
      </c>
      <c r="I63" s="131" t="str">
        <f ca="1">OFFSET(L!$C$1,MATCH("Checker"&amp;"Comp",L!$A:$A,0)-1,SL,,)</f>
        <v>Complete</v>
      </c>
      <c r="J63" s="15" t="str">
        <f ca="1">OFFSET(L!$C$1,MATCH("Checker"&amp;ADDRESS(ROW(),COLUMN(),4),L!$A:$A,0)-1,SL,,)</f>
        <v>Provide % of completeness of supplier's smelter information on Declaration tab cell D80</v>
      </c>
    </row>
    <row r="64" spans="1:10" ht="27">
      <c r="A64" s="80" t="str">
        <f>Declaration!B81</f>
        <v>Lithium(*)</v>
      </c>
      <c r="B64" s="79">
        <f>Declaration!D81</f>
        <v>0</v>
      </c>
      <c r="C64" s="136" t="str">
        <f t="shared" ca="1" si="3"/>
        <v>Provide % of completeness of supplier's smelter information on Declaration tab cell D81</v>
      </c>
      <c r="D64" s="319" t="str">
        <f t="shared" si="25"/>
        <v>Click here to answer question 5 for specified mineral</v>
      </c>
      <c r="E64" s="16"/>
      <c r="F64" s="84">
        <f t="shared" si="26"/>
        <v>1</v>
      </c>
      <c r="G64" s="62">
        <f t="shared" si="27"/>
        <v>1</v>
      </c>
      <c r="H64" s="63">
        <f t="shared" si="28"/>
        <v>1</v>
      </c>
      <c r="I64" s="131" t="str">
        <f ca="1">OFFSET(L!$C$1,MATCH("Checker"&amp;"Comp",L!$A:$A,0)-1,SL,,)</f>
        <v>Complete</v>
      </c>
      <c r="J64" s="15" t="str">
        <f ca="1">OFFSET(L!$C$1,MATCH("Checker"&amp;ADDRESS(ROW(),COLUMN(),4),L!$A:$A,0)-1,SL,,)</f>
        <v>Provide % of completeness of supplier's smelter information on Declaration tab cell D81</v>
      </c>
    </row>
    <row r="65" spans="1:10" ht="27">
      <c r="A65" s="80" t="str">
        <f>Declaration!B82</f>
        <v>Mica(*)</v>
      </c>
      <c r="B65" s="79">
        <f>Declaration!D82</f>
        <v>0</v>
      </c>
      <c r="C65" s="136" t="str">
        <f t="shared" ca="1" si="3"/>
        <v>Provide % of completeness of supplier's smelter information on Declaration tab cell D82</v>
      </c>
      <c r="D65" s="319" t="str">
        <f t="shared" si="25"/>
        <v>Click here to answer question 5 for specified mineral</v>
      </c>
      <c r="E65" s="16"/>
      <c r="F65" s="84">
        <f t="shared" si="26"/>
        <v>1</v>
      </c>
      <c r="G65" s="62">
        <f t="shared" si="27"/>
        <v>1</v>
      </c>
      <c r="H65" s="63">
        <f t="shared" si="28"/>
        <v>1</v>
      </c>
      <c r="I65" s="131" t="str">
        <f ca="1">OFFSET(L!$C$1,MATCH("Checker"&amp;"Comp",L!$A:$A,0)-1,SL,,)</f>
        <v>Complete</v>
      </c>
      <c r="J65" s="15" t="str">
        <f ca="1">OFFSET(L!$C$1,MATCH("Checker"&amp;ADDRESS(ROW(),COLUMN(),4),L!$A:$A,0)-1,SL,,)</f>
        <v>Provide % of completeness of supplier's smelter information on Declaration tab cell D82</v>
      </c>
    </row>
    <row r="66" spans="1:10" ht="27">
      <c r="A66" s="80" t="str">
        <f>Declaration!B83</f>
        <v>Nickel(*)</v>
      </c>
      <c r="B66" s="79">
        <f>Declaration!D83</f>
        <v>0</v>
      </c>
      <c r="C66" s="136" t="str">
        <f t="shared" ca="1" si="3"/>
        <v>Provide % of completeness of supplier's smelter information on Declaration tab cell D83</v>
      </c>
      <c r="D66" s="319" t="str">
        <f t="shared" si="25"/>
        <v>Click here to answer question 5 for specified mineral</v>
      </c>
      <c r="E66" s="16"/>
      <c r="F66" s="84">
        <f t="shared" si="26"/>
        <v>1</v>
      </c>
      <c r="G66" s="62">
        <f t="shared" si="27"/>
        <v>1</v>
      </c>
      <c r="H66" s="63">
        <f t="shared" si="28"/>
        <v>1</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Declare if all smelter names have been provided in this survey response under the scope of products declared on the Declaration tab cell D90</v>
      </c>
      <c r="D72" s="319" t="str">
        <f>IF(H72=1,"Click here to answer question 6 for specified mineral","")</f>
        <v>Click here to answer question 6 for specified mineral</v>
      </c>
      <c r="E72" s="16" t="s">
        <v>13</v>
      </c>
      <c r="F72" s="84">
        <f>F61</f>
        <v>1</v>
      </c>
      <c r="G72" s="62">
        <f t="shared" ref="G72" si="29">IF(B72=0,1,0)</f>
        <v>1</v>
      </c>
      <c r="H72" s="63">
        <f t="shared" ref="H72" si="30">F72*G72</f>
        <v>1</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f>Declaration!D91</f>
        <v>0</v>
      </c>
      <c r="C73" s="136" t="str">
        <f t="shared" ref="C73:C81" ca="1" si="31">IF(H73=1,J73,I73)</f>
        <v>Declare if all smelter names have been provided in this survey response under the scope of products declared on the Declaration tab cell D91</v>
      </c>
      <c r="D73" s="319" t="str">
        <f t="shared" ref="D73:D77" si="32">IF(H73=1,"Click here to answer question 6 for specified mineral","")</f>
        <v>Click here to answer question 6 for specified mineral</v>
      </c>
      <c r="E73" s="16" t="s">
        <v>13</v>
      </c>
      <c r="F73" s="84">
        <f t="shared" ref="F73:F77" si="33">F62</f>
        <v>1</v>
      </c>
      <c r="G73" s="62">
        <f t="shared" ref="G73:G77" si="34">IF(B73=0,1,0)</f>
        <v>1</v>
      </c>
      <c r="H73" s="63">
        <f t="shared" ref="H73:H77" si="35">F73*G73</f>
        <v>1</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80" t="str">
        <f>Declaration!B92</f>
        <v>Graphite(*)</v>
      </c>
      <c r="B74" s="79">
        <f>Declaration!D92</f>
        <v>0</v>
      </c>
      <c r="C74" s="136" t="str">
        <f t="shared" ca="1" si="31"/>
        <v>Declare if all smelter names have been provided in this survey response under the scope of products declared on the Declaration tab cell D92</v>
      </c>
      <c r="D74" s="319" t="str">
        <f t="shared" si="32"/>
        <v>Click here to answer question 6 for specified mineral</v>
      </c>
      <c r="E74" s="16"/>
      <c r="F74" s="84">
        <f t="shared" si="33"/>
        <v>1</v>
      </c>
      <c r="G74" s="62">
        <f t="shared" si="34"/>
        <v>1</v>
      </c>
      <c r="H74" s="63">
        <f t="shared" si="35"/>
        <v>1</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80" t="str">
        <f>Declaration!B93</f>
        <v>Lithium(*)</v>
      </c>
      <c r="B75" s="79">
        <f>Declaration!D93</f>
        <v>0</v>
      </c>
      <c r="C75" s="136" t="str">
        <f t="shared" ca="1" si="31"/>
        <v>Declare if all smelter names have been provided in this survey response under the scope of products declared on the Declaration tab cell D93</v>
      </c>
      <c r="D75" s="319" t="str">
        <f t="shared" si="32"/>
        <v>Click here to answer question 6 for specified mineral</v>
      </c>
      <c r="E75" s="16"/>
      <c r="F75" s="84">
        <f t="shared" si="33"/>
        <v>1</v>
      </c>
      <c r="G75" s="62">
        <f t="shared" si="34"/>
        <v>1</v>
      </c>
      <c r="H75" s="63">
        <f t="shared" si="35"/>
        <v>1</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80" t="str">
        <f>Declaration!B94</f>
        <v>Mica(*)</v>
      </c>
      <c r="B76" s="79">
        <f>Declaration!D94</f>
        <v>0</v>
      </c>
      <c r="C76" s="136" t="str">
        <f t="shared" ca="1" si="31"/>
        <v>Declare if all smelter names have been provided in this survey response under the scope of products declared on the Declaration tab cell D94</v>
      </c>
      <c r="D76" s="319" t="str">
        <f t="shared" si="32"/>
        <v>Click here to answer question 6 for specified mineral</v>
      </c>
      <c r="E76" s="16"/>
      <c r="F76" s="84">
        <f t="shared" si="33"/>
        <v>1</v>
      </c>
      <c r="G76" s="62">
        <f t="shared" si="34"/>
        <v>1</v>
      </c>
      <c r="H76" s="63">
        <f t="shared" si="35"/>
        <v>1</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80" t="str">
        <f>Declaration!B95</f>
        <v>Nickel(*)</v>
      </c>
      <c r="B77" s="79">
        <f>Declaration!D95</f>
        <v>0</v>
      </c>
      <c r="C77" s="136" t="str">
        <f t="shared" ca="1" si="31"/>
        <v>Declare if all smelter names have been provided in this survey response under the scope of products declared on the Declaration tab cell D95</v>
      </c>
      <c r="D77" s="319" t="str">
        <f t="shared" si="32"/>
        <v>Click here to answer question 6 for specified mineral</v>
      </c>
      <c r="E77" s="16"/>
      <c r="F77" s="84">
        <f t="shared" si="33"/>
        <v>1</v>
      </c>
      <c r="G77" s="62">
        <f t="shared" si="34"/>
        <v>1</v>
      </c>
      <c r="H77" s="63">
        <f t="shared" si="35"/>
        <v>1</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Declare if all applicable specified mineral smelter information has been provided on Declaration tab cell D102</v>
      </c>
      <c r="D83" s="319" t="str">
        <f>IF(H83=1,"Click here to answer question 7 for specified mineral","")</f>
        <v>Click here to answer question 7 for specified mineral</v>
      </c>
      <c r="E83" s="16" t="s">
        <v>15</v>
      </c>
      <c r="F83" s="84">
        <f>F72</f>
        <v>1</v>
      </c>
      <c r="G83" s="62">
        <f t="shared" ref="G83" si="37">IF(B83=0,1,0)</f>
        <v>1</v>
      </c>
      <c r="H83" s="63">
        <f t="shared" ref="H83" si="38">F83*G83</f>
        <v>1</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f>Declaration!D103</f>
        <v>0</v>
      </c>
      <c r="C84" s="136" t="str">
        <f t="shared" ca="1" si="36"/>
        <v>Declare if all applicable specified mineral smelter information has been provided on Declaration tab cell D103</v>
      </c>
      <c r="D84" s="319" t="str">
        <f t="shared" ref="D84:D88" si="39">IF(H84=1,"Click here to answer question 7 for specified mineral","")</f>
        <v>Click here to answer question 7 for specified mineral</v>
      </c>
      <c r="E84" s="16" t="s">
        <v>15</v>
      </c>
      <c r="F84" s="84">
        <f t="shared" ref="F84:F88" si="40">F73</f>
        <v>1</v>
      </c>
      <c r="G84" s="62">
        <f t="shared" ref="G84:G88" si="41">IF(B84=0,1,0)</f>
        <v>1</v>
      </c>
      <c r="H84" s="63">
        <f t="shared" ref="H84:H88" si="42">F84*G84</f>
        <v>1</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Declare if all applicable specified mineral smelter information has been provided on Declaration tab cell D104</v>
      </c>
      <c r="D85" s="319" t="str">
        <f t="shared" si="39"/>
        <v>Click here to answer question 7 for specified mineral</v>
      </c>
      <c r="E85" s="16"/>
      <c r="F85" s="84">
        <f t="shared" si="40"/>
        <v>1</v>
      </c>
      <c r="G85" s="62">
        <f t="shared" si="41"/>
        <v>1</v>
      </c>
      <c r="H85" s="63">
        <f t="shared" si="42"/>
        <v>1</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Declare if all applicable specified mineral smelter information has been provided on Declaration tab cell D105</v>
      </c>
      <c r="D86" s="319" t="str">
        <f t="shared" si="39"/>
        <v>Click here to answer question 7 for specified mineral</v>
      </c>
      <c r="E86" s="16"/>
      <c r="F86" s="84">
        <f t="shared" si="40"/>
        <v>1</v>
      </c>
      <c r="G86" s="62">
        <f t="shared" si="41"/>
        <v>1</v>
      </c>
      <c r="H86" s="63">
        <f t="shared" si="42"/>
        <v>1</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Declare if all applicable specified mineral smelter information has been provided on Declaration tab cell D106</v>
      </c>
      <c r="D87" s="319" t="str">
        <f t="shared" si="39"/>
        <v>Click here to answer question 7 for specified mineral</v>
      </c>
      <c r="E87" s="16"/>
      <c r="F87" s="84">
        <f t="shared" si="40"/>
        <v>1</v>
      </c>
      <c r="G87" s="62">
        <f t="shared" si="41"/>
        <v>1</v>
      </c>
      <c r="H87" s="63">
        <f t="shared" si="42"/>
        <v>1</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f>Declaration!D107</f>
        <v>0</v>
      </c>
      <c r="C88" s="136" t="str">
        <f t="shared" ca="1" si="36"/>
        <v>Declare if all applicable specified mineral smelter information has been provided on Declaration tab cell D107</v>
      </c>
      <c r="D88" s="319" t="str">
        <f t="shared" si="39"/>
        <v>Click here to answer question 7 for specified mineral</v>
      </c>
      <c r="E88" s="16"/>
      <c r="F88" s="84">
        <f t="shared" si="40"/>
        <v>1</v>
      </c>
      <c r="G88" s="62">
        <f t="shared" si="41"/>
        <v>1</v>
      </c>
      <c r="H88" s="63">
        <f t="shared" si="42"/>
        <v>1</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f>Declaration!D115</f>
        <v>0</v>
      </c>
      <c r="C94" s="136" t="str">
        <f ca="1">IF(H94=1,J94,I94)</f>
        <v>Answer if your company has a responsible minerals sourcing policy on the Declaration tab cell D115</v>
      </c>
      <c r="D94" s="320" t="str">
        <f>IF(H94=1,"Click here to answer question (A)","")</f>
        <v>Click here to answer question (A)</v>
      </c>
      <c r="E94" s="16" t="s">
        <v>15</v>
      </c>
      <c r="F94" s="84">
        <f>IF(SUM(F$39:F$48)=0,0,1)</f>
        <v>1</v>
      </c>
      <c r="G94" s="62">
        <f t="shared" si="14"/>
        <v>1</v>
      </c>
      <c r="H94" s="63">
        <f t="shared" si="15"/>
        <v>1</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B. Is your responsible minerals sourcing policy publicly available on your website? (Note – If yes, the user shall specify the URL in the comment field.) (*)</v>
      </c>
      <c r="B95" s="79">
        <f>Declaration!D117</f>
        <v>0</v>
      </c>
      <c r="C95" s="136" t="str">
        <f ca="1">IF(H95=1,J95,I95)</f>
        <v>Answer if your company has made your responsible minerals sourcing policy publically available on your website on the Declaration tab cell D117</v>
      </c>
      <c r="D95" s="321" t="str">
        <f>IF(H95=1,"Click here to answer question (B)","")</f>
        <v>Click here to answer question (B)</v>
      </c>
      <c r="E95" s="16" t="s">
        <v>15</v>
      </c>
      <c r="F95" s="84">
        <f t="shared" ref="F95:F111" si="43">F$94</f>
        <v>1</v>
      </c>
      <c r="G95" s="62">
        <f t="shared" si="14"/>
        <v>1</v>
      </c>
      <c r="H95" s="63">
        <f t="shared" si="15"/>
        <v>1</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Answer if you require your direct suppliers to source specified minerals from smelters whose due diligence practices have been validated by an independent third-party audit program, like the Responsible Minerals Assurance Process, on Declaration tab cell D120</v>
      </c>
      <c r="D98" s="321" t="str">
        <f>IF(H98=1,"Click here to answer question (C)","")</f>
        <v>Click here to answer question (C)</v>
      </c>
      <c r="E98" s="16"/>
      <c r="F98" s="84">
        <f>F39</f>
        <v>1</v>
      </c>
      <c r="G98" s="62">
        <f t="shared" si="14"/>
        <v>1</v>
      </c>
      <c r="H98" s="63">
        <f t="shared" si="15"/>
        <v>1</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D121</v>
      </c>
      <c r="D99" s="321" t="str">
        <f>IF(H99=1,"Click here to answer question (C)","")</f>
        <v>Click here to answer question (C)</v>
      </c>
      <c r="E99" s="16"/>
      <c r="F99" s="84">
        <f t="shared" ref="F99:F103" si="45">F40</f>
        <v>1</v>
      </c>
      <c r="G99" s="62">
        <f t="shared" si="14"/>
        <v>1</v>
      </c>
      <c r="H99" s="63">
        <f t="shared" si="15"/>
        <v>1</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D122</v>
      </c>
      <c r="D100" s="321" t="str">
        <f t="shared" ref="D100:D103" si="46">IF(H100=1,"Click here to answer question (C)","")</f>
        <v>Click here to answer question (C)</v>
      </c>
      <c r="E100" s="16"/>
      <c r="F100" s="84">
        <f t="shared" si="45"/>
        <v>1</v>
      </c>
      <c r="G100" s="62">
        <f t="shared" ref="G100:G103" si="47">IF(B100=0,1,0)</f>
        <v>1</v>
      </c>
      <c r="H100" s="63">
        <f t="shared" ref="H100:H103" si="48">F100*G100</f>
        <v>1</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D123</v>
      </c>
      <c r="D101" s="321" t="str">
        <f t="shared" si="46"/>
        <v>Click here to answer question (C)</v>
      </c>
      <c r="E101" s="16"/>
      <c r="F101" s="84">
        <f t="shared" si="45"/>
        <v>1</v>
      </c>
      <c r="G101" s="62">
        <f t="shared" si="47"/>
        <v>1</v>
      </c>
      <c r="H101" s="63">
        <f t="shared" si="48"/>
        <v>1</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D124</v>
      </c>
      <c r="D102" s="321" t="str">
        <f t="shared" si="46"/>
        <v>Click here to answer question (C)</v>
      </c>
      <c r="E102" s="16"/>
      <c r="F102" s="84">
        <f t="shared" si="45"/>
        <v>1</v>
      </c>
      <c r="G102" s="62">
        <f t="shared" si="47"/>
        <v>1</v>
      </c>
      <c r="H102" s="63">
        <f t="shared" si="48"/>
        <v>1</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Answer if you require your direct suppliers to source specified minerals from smelters whose due diligence practices have been validated by an independent third-party audit program, like the Responsible Minerals Assurance Process, on Declaration tab cell D125</v>
      </c>
      <c r="D103" s="321" t="str">
        <f t="shared" si="46"/>
        <v>Click here to answer question (C)</v>
      </c>
      <c r="E103" s="16"/>
      <c r="F103" s="84">
        <f t="shared" si="45"/>
        <v>1</v>
      </c>
      <c r="G103" s="62">
        <f t="shared" si="47"/>
        <v>1</v>
      </c>
      <c r="H103" s="63">
        <f t="shared" si="48"/>
        <v>1</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f>Declaration!D131</f>
        <v>0</v>
      </c>
      <c r="C108" s="136" t="str">
        <f t="shared" ca="1" si="44"/>
        <v>Answer if you have implemented due diligence measures for responsible sourcing on Declaration tab cell D131</v>
      </c>
      <c r="D108" s="321" t="str">
        <f>IF(H108=1,"Click here to answer question (D)","")</f>
        <v>Click here to answer question (D)</v>
      </c>
      <c r="E108" s="16" t="s">
        <v>15</v>
      </c>
      <c r="F108" s="84">
        <f t="shared" si="43"/>
        <v>1</v>
      </c>
      <c r="G108" s="62">
        <f t="shared" si="14"/>
        <v>1</v>
      </c>
      <c r="H108" s="63">
        <f t="shared" si="15"/>
        <v>1</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f>Declaration!D133</f>
        <v>0</v>
      </c>
      <c r="C109" s="136" t="str">
        <f t="shared" ca="1" si="44"/>
        <v>Answer if you conduct specified mineral(s) supply chain surveys on the declaration tab cell D133</v>
      </c>
      <c r="D109" s="321" t="str">
        <f>IF(H109=1,"Click here to answer question (E)","")</f>
        <v>Click here to answer question (E)</v>
      </c>
      <c r="E109" s="16" t="s">
        <v>15</v>
      </c>
      <c r="F109" s="84">
        <f t="shared" si="43"/>
        <v>1</v>
      </c>
      <c r="G109" s="62">
        <f>IF(B109=0,1,0)</f>
        <v>1</v>
      </c>
      <c r="H109" s="63">
        <f t="shared" si="15"/>
        <v>1</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F. Do you review due diligence information received from your suppliers against your company’s expectations? (*)</v>
      </c>
      <c r="B110" s="79">
        <f>Declaration!D135</f>
        <v>0</v>
      </c>
      <c r="C110" s="136" t="str">
        <f t="shared" ca="1" si="44"/>
        <v>Answer if you verify responses from your suppliers against your company's expectations on Declaration tab cell D135</v>
      </c>
      <c r="D110" s="321" t="str">
        <f>IF(H110=1,"Click here to answer question (F)","")</f>
        <v>Click here to answer question (F)</v>
      </c>
      <c r="E110" s="16" t="s">
        <v>15</v>
      </c>
      <c r="F110" s="84">
        <f t="shared" si="43"/>
        <v>1</v>
      </c>
      <c r="G110" s="62">
        <f>IF(B110=0,1,0)</f>
        <v>1</v>
      </c>
      <c r="H110" s="63">
        <f t="shared" si="15"/>
        <v>1</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G. Does your review process include corrective action management? (*)</v>
      </c>
      <c r="B111" s="79">
        <f>Declaration!D137</f>
        <v>0</v>
      </c>
      <c r="C111" s="136" t="str">
        <f t="shared" ca="1" si="44"/>
        <v>Answer if your verification process includes corrective action management on Declaration tab cell D137</v>
      </c>
      <c r="D111" s="321" t="str">
        <f>IF(H111=1,"Click here to answer question (G)","")</f>
        <v>Click here to answer question (G)</v>
      </c>
      <c r="E111" s="16" t="s">
        <v>15</v>
      </c>
      <c r="F111" s="84">
        <f t="shared" si="43"/>
        <v>1</v>
      </c>
      <c r="G111" s="62">
        <f t="shared" si="14"/>
        <v>1</v>
      </c>
      <c r="H111" s="63">
        <f t="shared" si="15"/>
        <v>1</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Provide list of specified mineral smelters contributing material to supply chain on Smelter List tab</v>
      </c>
      <c r="D114" s="379" t="str">
        <f>IF(H114=0,"","Click here to provide smelter information")</f>
        <v>Click here to provide smelter information</v>
      </c>
      <c r="E114" s="16" t="s">
        <v>15</v>
      </c>
      <c r="F114" s="84">
        <f>F39</f>
        <v>1</v>
      </c>
      <c r="G114" s="62">
        <f>IF(AND(COUNTIF(SmelterIdetifiedForMetal,A114)&gt;0,COUNTIF('Smelter List'!AB$5:AB$2504,A114)&gt;0),0,1)</f>
        <v>1</v>
      </c>
      <c r="H114" s="63">
        <f>F114*G114</f>
        <v>1</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1</v>
      </c>
    </row>
    <row r="115" spans="1:12" ht="41.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1</v>
      </c>
    </row>
    <row r="116" spans="1:12" ht="41.5" customHeight="1">
      <c r="A116" s="135" t="str">
        <f>Declaration!AA14</f>
        <v>Graphite</v>
      </c>
      <c r="B116" s="79"/>
      <c r="C116" s="136" t="str">
        <f t="shared" ca="1" si="49"/>
        <v>Provide list of specified mineral smelters contributing material to supply chain on Smelter List tab</v>
      </c>
      <c r="D116" s="379" t="str">
        <f t="shared" ref="D116:D119" si="51">IF(H116=0,"","Click here to provide smelter information")</f>
        <v>Click here to provide smelter information</v>
      </c>
      <c r="E116" s="16"/>
      <c r="F116" s="84">
        <f t="shared" ref="F116:F119" si="52">F41</f>
        <v>1</v>
      </c>
      <c r="G116" s="62">
        <f>IF(AND(COUNTIF(SmelterIdetifiedForMetal,A116)&gt;0,COUNTIF('Smelter List'!AB$5:AB$2504,A116)&gt;0),0,1)</f>
        <v>1</v>
      </c>
      <c r="H116" s="63">
        <f t="shared" ref="H116:H119" si="53">F116*G116</f>
        <v>1</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1</v>
      </c>
    </row>
    <row r="117" spans="1:12" ht="41.5" customHeight="1">
      <c r="A117" s="135" t="str">
        <f>Declaration!AA15</f>
        <v>Lithium</v>
      </c>
      <c r="B117" s="79"/>
      <c r="C117" s="136" t="str">
        <f t="shared" ca="1" si="49"/>
        <v>Provide list of specified mineral smelters contributing material to supply chain on Smelter List tab</v>
      </c>
      <c r="D117" s="379" t="str">
        <f t="shared" si="51"/>
        <v>Click here to provide smelter information</v>
      </c>
      <c r="E117" s="16"/>
      <c r="F117" s="84">
        <f t="shared" si="52"/>
        <v>1</v>
      </c>
      <c r="G117" s="62">
        <f>IF(AND(COUNTIF(SmelterIdetifiedForMetal,A117)&gt;0,COUNTIF('Smelter List'!AB$5:AB$2504,A117)&gt;0),0,1)</f>
        <v>1</v>
      </c>
      <c r="H117" s="63">
        <f t="shared" si="53"/>
        <v>1</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1</v>
      </c>
    </row>
    <row r="118" spans="1:12" ht="41.5" customHeight="1">
      <c r="A118" s="135" t="str">
        <f>Declaration!AA16</f>
        <v>Mica</v>
      </c>
      <c r="B118" s="79"/>
      <c r="C118" s="136" t="str">
        <f t="shared" ca="1" si="49"/>
        <v>Provide list of specified mineral smelters contributing material to supply chain on Smelter List tab</v>
      </c>
      <c r="D118" s="379" t="str">
        <f t="shared" si="51"/>
        <v>Click here to provide smelter information</v>
      </c>
      <c r="E118" s="16"/>
      <c r="F118" s="84">
        <f t="shared" si="52"/>
        <v>1</v>
      </c>
      <c r="G118" s="62">
        <f>IF(AND(COUNTIF(SmelterIdetifiedForMetal,A118)&gt;0,COUNTIF('Smelter List'!AB$5:AB$2504,A118)&gt;0),0,1)</f>
        <v>1</v>
      </c>
      <c r="H118" s="63">
        <f t="shared" si="53"/>
        <v>1</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1</v>
      </c>
    </row>
    <row r="119" spans="1:12" ht="41.5" customHeight="1">
      <c r="A119" s="135" t="str">
        <f>Declaration!AA17</f>
        <v>Nickel</v>
      </c>
      <c r="B119" s="79"/>
      <c r="C119" s="136" t="str">
        <f t="shared" ca="1" si="49"/>
        <v>Provide list of specified mineral smelters contributing material to supply chain on Smelter List tab</v>
      </c>
      <c r="D119" s="379"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1</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68</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&amp;L&amp;"calibri"&amp;10&amp;KADADAD Security C-TH Confidential&amp;1#_x000D_</oddHeader>
    <oddFooter>&amp;R_x000D_&amp;1#&amp;"Calibri"&amp;10&amp;KADADAD Labeler:{ grace.li@theil.com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headerFooter>
    <oddHeader>&amp;L&amp;"calibri"&amp;10&amp;KADADAD Security C-TH Confidential&amp;1#_x000D_</oddHeader>
    <oddFooter>&amp;R_x000D_&amp;1#&amp;"Calibri"&amp;10&amp;KADADAD Labeler:{ grace.li@theil.com }</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&amp;L&amp;"calibri"&amp;10&amp;KADADAD Security C-TH Confidential&amp;1#_x000D_</oddHeader>
    <oddFooter>&amp;CPage &amp;P of &amp;N&amp;R_x000D_&amp;1#&amp;"Calibri"&amp;10&amp;KADADAD Labeler:{ grace.li@theil.com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&amp;L&amp;"calibri"&amp;10&amp;KADADAD Security C-TH Confidential&amp;1#_x000D_</oddHeader>
    <oddFooter>&amp;R_x000D_&amp;1#&amp;"Calibri"&amp;10&amp;KADADAD Labeler:{ grace.li@theil.com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daf7f72-99af-42e6-a6a5-1768b456778c}" enabled="1" method="Privileged" siteId="{bfaccad2-83f0-478b-a178-9e40a4734846}" contentBits="3" removed="0"/>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Grace Li 李曉珊(QS)</cp:lastModifiedBy>
  <cp:revision/>
  <dcterms:created xsi:type="dcterms:W3CDTF">2010-06-21T21:00:23Z</dcterms:created>
  <dcterms:modified xsi:type="dcterms:W3CDTF">2025-05-05T01:25:56Z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